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10" activeTab="0"/>
  </bookViews>
  <sheets>
    <sheet name="Economica" sheetId="1" r:id="rId1"/>
  </sheets>
  <definedNames>
    <definedName name="_xlnm.Print_Area" localSheetId="0">'Economica'!$A$1:$I$65</definedName>
  </definedNames>
  <calcPr fullCalcOnLoad="1"/>
</workbook>
</file>

<file path=xl/comments1.xml><?xml version="1.0" encoding="utf-8"?>
<comments xmlns="http://schemas.openxmlformats.org/spreadsheetml/2006/main">
  <authors>
    <author>.</author>
    <author> </author>
  </authors>
  <commentList>
    <comment ref="E45" authorId="0">
      <text>
        <r>
          <rPr>
            <b/>
            <sz val="10"/>
            <rFont val="Tahoma"/>
            <family val="2"/>
          </rPr>
          <t>importo totale del servizio di sviluppo/manutenzione evolutiva- calcolato</t>
        </r>
      </text>
    </comment>
    <comment ref="E46" authorId="0">
      <text>
        <r>
          <rPr>
            <b/>
            <sz val="10"/>
            <rFont val="Tahoma"/>
            <family val="2"/>
          </rPr>
          <t>importo totale del servizio di manutenzione correttiva - calcolato</t>
        </r>
      </text>
    </comment>
    <comment ref="E47" authorId="0">
      <text>
        <r>
          <rPr>
            <b/>
            <sz val="10"/>
            <rFont val="Tahoma"/>
            <family val="2"/>
          </rPr>
          <t>importo totale del servizio di manutenzione adeguativa - calcolato</t>
        </r>
      </text>
    </comment>
    <comment ref="E48" authorId="0">
      <text>
        <r>
          <rPr>
            <b/>
            <sz val="10"/>
            <rFont val="Tahoma"/>
            <family val="2"/>
          </rPr>
          <t>importo totale del servizio di assistenza - calcolato</t>
        </r>
      </text>
    </comment>
    <comment ref="E49" authorId="0">
      <text>
        <r>
          <rPr>
            <b/>
            <sz val="10"/>
            <rFont val="Tahoma"/>
            <family val="2"/>
          </rPr>
          <t>importo totale del servizio di supporto all'apprendimento- calcolato</t>
        </r>
      </text>
    </comment>
    <comment ref="E50" authorId="0">
      <text>
        <r>
          <rPr>
            <b/>
            <sz val="10"/>
            <rFont val="Tahoma"/>
            <family val="2"/>
          </rPr>
          <t>importo totale del servizio di supporto sistemistico - calcolato</t>
        </r>
      </text>
    </comment>
    <comment ref="E53" authorId="0">
      <text>
        <r>
          <rPr>
            <b/>
            <sz val="10"/>
            <rFont val="Tahoma"/>
            <family val="2"/>
          </rPr>
          <t>Importo totale del servizio di manutenzione infrastruttura del sistema GEDDEP - calcolato</t>
        </r>
      </text>
    </comment>
    <comment ref="C53" authorId="1">
      <text>
        <r>
          <rPr>
            <b/>
            <sz val="10"/>
            <rFont val="Tahoma"/>
            <family val="2"/>
          </rPr>
          <t>Inserisci qui il prezzo unitario in euro, max due decimali, offerto per il servizio Manutenzione infrastruttura del sistema GEDDEP gestito in un mese</t>
        </r>
        <r>
          <rPr>
            <sz val="8"/>
            <rFont val="Tahoma"/>
            <family val="0"/>
          </rPr>
          <t xml:space="preserve">
</t>
        </r>
      </text>
    </comment>
    <comment ref="C50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  <r>
          <rPr>
            <sz val="8"/>
            <rFont val="Tahoma"/>
            <family val="0"/>
          </rPr>
          <t xml:space="preserve">
</t>
        </r>
      </text>
    </comment>
    <comment ref="C49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figure, arrotondato al centesino di euro</t>
        </r>
        <r>
          <rPr>
            <sz val="8"/>
            <rFont val="Tahoma"/>
            <family val="0"/>
          </rPr>
          <t xml:space="preserve">
</t>
        </r>
      </text>
    </comment>
    <comment ref="C48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  <r>
          <rPr>
            <sz val="8"/>
            <rFont val="Tahoma"/>
            <family val="0"/>
          </rPr>
          <t xml:space="preserve">
</t>
        </r>
      </text>
    </comment>
    <comment ref="C47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  <r>
          <rPr>
            <sz val="8"/>
            <rFont val="Tahoma"/>
            <family val="0"/>
          </rPr>
          <t xml:space="preserve">
</t>
        </r>
      </text>
    </comment>
    <comment ref="C45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  <r>
          <rPr>
            <sz val="8"/>
            <rFont val="Tahoma"/>
            <family val="0"/>
          </rPr>
          <t xml:space="preserve">
</t>
        </r>
      </text>
    </comment>
    <comment ref="C46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  <r>
          <rPr>
            <sz val="8"/>
            <rFont val="Tahoma"/>
            <family val="0"/>
          </rPr>
          <t xml:space="preserve">
</t>
        </r>
      </text>
    </comment>
    <comment ref="C41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  <r>
          <rPr>
            <sz val="8"/>
            <rFont val="Tahoma"/>
            <family val="0"/>
          </rPr>
          <t xml:space="preserve">
</t>
        </r>
      </text>
    </comment>
    <comment ref="C40" authorId="1">
      <text>
        <r>
          <rPr>
            <b/>
            <sz val="10"/>
            <rFont val="Tahoma"/>
            <family val="2"/>
          </rPr>
          <t>Percentuale totale calcolata delle figure professionali per attività di supporto sistemistico</t>
        </r>
        <r>
          <rPr>
            <b/>
            <sz val="8"/>
            <rFont val="Tahoma"/>
            <family val="0"/>
          </rPr>
          <t xml:space="preserve">
</t>
        </r>
      </text>
    </comment>
    <comment ref="C39" authorId="1">
      <text>
        <r>
          <rPr>
            <b/>
            <sz val="10"/>
            <rFont val="Tahoma"/>
            <family val="2"/>
          </rPr>
          <t>Immettere la percentuale di utilizzo (numero intero) della figura professionale Sistemista compresa tra il 30% ed il 50%</t>
        </r>
      </text>
    </comment>
    <comment ref="C38" authorId="1">
      <text>
        <r>
          <rPr>
            <b/>
            <sz val="10"/>
            <rFont val="Tahoma"/>
            <family val="2"/>
          </rPr>
          <t>Immettere la percentuale di utilizzo (numero intero) della figura professionale Sistemista Specialista compresa tra il 50% ed il 70%</t>
        </r>
      </text>
    </comment>
    <comment ref="C36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</text>
    </comment>
    <comment ref="C35" authorId="1">
      <text>
        <r>
          <rPr>
            <b/>
            <sz val="10"/>
            <rFont val="Tahoma"/>
            <family val="2"/>
          </rPr>
          <t>Percentuale totale calcolata delle figure professionali per attività di supporto all'apprendimento</t>
        </r>
      </text>
    </comment>
    <comment ref="C34" authorId="1">
      <text>
        <r>
          <rPr>
            <b/>
            <sz val="10"/>
            <rFont val="Arial"/>
            <family val="2"/>
          </rPr>
          <t>Percentuale di utilizzo (numero intero) della figura professionale Consulente per la Formazione</t>
        </r>
      </text>
    </comment>
    <comment ref="C32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</text>
    </comment>
    <comment ref="C31" authorId="1">
      <text>
        <r>
          <rPr>
            <b/>
            <sz val="10"/>
            <rFont val="Arial"/>
            <family val="2"/>
          </rPr>
          <t>Percentuale totale calcolata delle figure professionali per attività di assistenza</t>
        </r>
        <r>
          <rPr>
            <b/>
            <sz val="8"/>
            <rFont val="Tahoma"/>
            <family val="0"/>
          </rPr>
          <t xml:space="preserve">
</t>
        </r>
      </text>
    </comment>
    <comment ref="C30" authorId="1">
      <text>
        <r>
          <rPr>
            <b/>
            <sz val="10"/>
            <rFont val="Arial"/>
            <family val="2"/>
          </rPr>
          <t>Immettere la percentuale di utilizzo (numero intero) della figura professionale Analista Programmatore, compresa tra il 5% ed il 10%</t>
        </r>
      </text>
    </comment>
    <comment ref="C29" authorId="1">
      <text>
        <r>
          <rPr>
            <b/>
            <sz val="10"/>
            <rFont val="Arial"/>
            <family val="2"/>
          </rPr>
          <t>Immettere la percentuale di utilizzo (numero intero) della figura professionale Analista Funzionale, compresa tra il 75% ed il 80%</t>
        </r>
      </text>
    </comment>
    <comment ref="C28" authorId="1">
      <text>
        <r>
          <rPr>
            <b/>
            <sz val="10"/>
            <rFont val="Arial"/>
            <family val="2"/>
          </rPr>
          <t>Immettere la percentuale di utilizzo (numero intero) della figura professionale Consulente Funzionale Senior compresa tra il 12% ed il 17%</t>
        </r>
      </text>
    </comment>
    <comment ref="C26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centesino di euro</t>
        </r>
      </text>
    </comment>
    <comment ref="C25" authorId="1">
      <text>
        <r>
          <rPr>
            <b/>
            <sz val="10"/>
            <rFont val="Tahoma"/>
            <family val="2"/>
          </rPr>
          <t>Percentuale totale calcolata delle figure professionali per attività di  manutenzione correttiva e adeguativa</t>
        </r>
      </text>
    </comment>
    <comment ref="C24" authorId="1">
      <text>
        <r>
          <rPr>
            <b/>
            <sz val="10"/>
            <rFont val="Tahoma"/>
            <family val="2"/>
          </rPr>
          <t>Immettere la percentuale di utilizzo (numero intero) della figura professionale Analista Programmatore compresa tra il 40% ed il 60%</t>
        </r>
      </text>
    </comment>
    <comment ref="C23" authorId="1">
      <text>
        <r>
          <rPr>
            <b/>
            <sz val="10"/>
            <rFont val="Tahoma"/>
            <family val="2"/>
          </rPr>
          <t>Immettere la percentuale di utilizzo (numero intero) della figura professionale Analista Funzionale compresa tra il 40% ed il 60%</t>
        </r>
      </text>
    </comment>
    <comment ref="C21" authorId="1">
      <text>
        <r>
          <rPr>
            <b/>
            <sz val="10"/>
            <rFont val="Tahoma"/>
            <family val="2"/>
          </rPr>
          <t>Valore in euro del Giorno Persona medio ponderato rispetto alle tariffe ed al mix di figure proposto, arrotondato al centesimo di euro</t>
        </r>
      </text>
    </comment>
    <comment ref="C20" authorId="1">
      <text>
        <r>
          <rPr>
            <b/>
            <sz val="10"/>
            <rFont val="Tahoma"/>
            <family val="2"/>
          </rPr>
          <t>Percentuale totale calcolata delle figure professionali per attività di sviluppo/manutenzione evolutiva</t>
        </r>
      </text>
    </comment>
    <comment ref="C19" authorId="1">
      <text>
        <r>
          <rPr>
            <b/>
            <sz val="10"/>
            <rFont val="Tahoma"/>
            <family val="2"/>
          </rPr>
          <t>Immettere le percentuale di utilizzo (numero intero) della figura professionale Consulente Tecnico compresa tra il 4% e il 9%</t>
        </r>
      </text>
    </comment>
    <comment ref="C18" authorId="1">
      <text>
        <r>
          <rPr>
            <b/>
            <sz val="10"/>
            <rFont val="Tahoma"/>
            <family val="2"/>
          </rPr>
          <t>Immettere la percentuale di utilizzo (numero intero) della figura professionale Analista Programmatore compresa tra il 21% ed il 31%</t>
        </r>
        <r>
          <rPr>
            <sz val="8"/>
            <rFont val="Tahoma"/>
            <family val="0"/>
          </rPr>
          <t xml:space="preserve">
</t>
        </r>
      </text>
    </comment>
    <comment ref="C17" authorId="1">
      <text>
        <r>
          <rPr>
            <b/>
            <sz val="10"/>
            <rFont val="Tahoma"/>
            <family val="2"/>
          </rPr>
          <t>Immettere qui la percentuale di utilizzo (numero intero) della figura professionale Analista Funzionale compresa tra il 37% ed il 42%</t>
        </r>
      </text>
    </comment>
    <comment ref="C16" authorId="1">
      <text>
        <r>
          <rPr>
            <b/>
            <sz val="10"/>
            <rFont val="Tahoma"/>
            <family val="2"/>
          </rPr>
          <t>Immettere la percentuale di utilizzo (numero intero) della figura professionale Consulente Funzionale Senior compreso tra il 16% ed il 21%</t>
        </r>
      </text>
    </comment>
    <comment ref="C15" authorId="1">
      <text>
        <r>
          <rPr>
            <b/>
            <sz val="10"/>
            <rFont val="Tahoma"/>
            <family val="2"/>
          </rPr>
          <t>Percentuale di utilizzo (numero intero) della figura professionale Capo Progetto, compresa tra il 7% ed il 12%</t>
        </r>
        <r>
          <rPr>
            <sz val="8"/>
            <rFont val="Tahoma"/>
            <family val="0"/>
          </rPr>
          <t xml:space="preserve">
</t>
        </r>
      </text>
    </comment>
    <comment ref="C11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Consulente Tecnico</t>
        </r>
      </text>
    </comment>
    <comment ref="C10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Consulente per la Formazione</t>
        </r>
      </text>
    </comment>
    <comment ref="C9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Sistemista</t>
        </r>
      </text>
    </comment>
    <comment ref="C8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Sistemista Specialista</t>
        </r>
        <r>
          <rPr>
            <sz val="8"/>
            <rFont val="Tahoma"/>
            <family val="0"/>
          </rPr>
          <t xml:space="preserve">
</t>
        </r>
      </text>
    </comment>
    <comment ref="C7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Analista Programmatore</t>
        </r>
        <r>
          <rPr>
            <sz val="8"/>
            <rFont val="Tahoma"/>
            <family val="0"/>
          </rPr>
          <t xml:space="preserve">
</t>
        </r>
      </text>
    </comment>
    <comment ref="C6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Analista Funzionale</t>
        </r>
      </text>
    </comment>
    <comment ref="C5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Consulente Funzionale Senior</t>
        </r>
      </text>
    </comment>
    <comment ref="C4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</commentList>
</comments>
</file>

<file path=xl/sharedStrings.xml><?xml version="1.0" encoding="utf-8"?>
<sst xmlns="http://schemas.openxmlformats.org/spreadsheetml/2006/main" count="87" uniqueCount="52">
  <si>
    <t>Elemento di fornitura</t>
  </si>
  <si>
    <t>Note</t>
  </si>
  <si>
    <t>Capo Progetto</t>
  </si>
  <si>
    <t>Analista Funzionale</t>
  </si>
  <si>
    <t>Unità di misura</t>
  </si>
  <si>
    <t>Valore unitario</t>
  </si>
  <si>
    <t>Giorno Persona</t>
  </si>
  <si>
    <t>Analista Programmatore</t>
  </si>
  <si>
    <t>Servizio</t>
  </si>
  <si>
    <t>Manutenzione adeguativa</t>
  </si>
  <si>
    <t>Manutenzione correttiva</t>
  </si>
  <si>
    <t>Percentuale di utilizzo raggiunta</t>
  </si>
  <si>
    <t>Figura ponderata manutenzione adeguativa</t>
  </si>
  <si>
    <t>Firma:</t>
  </si>
  <si>
    <t>Figura ponderata sviluppo/mev</t>
  </si>
  <si>
    <t xml:space="preserve">Base d'asta:  </t>
  </si>
  <si>
    <t>Consulente Funzionale Senior</t>
  </si>
  <si>
    <t>Sistemista Specialista</t>
  </si>
  <si>
    <t>Sistemista</t>
  </si>
  <si>
    <t>Consulente Tecnico</t>
  </si>
  <si>
    <t>Percentuale di utilizzo nelle attività di assistenza (mix)</t>
  </si>
  <si>
    <t>Percentuale di utilizzo nelle attività di supporto sistemistico (mix)</t>
  </si>
  <si>
    <t>Assistenza</t>
  </si>
  <si>
    <t>Figura ponderata assistenza</t>
  </si>
  <si>
    <t>Figura ponderata supporto sistemistico</t>
  </si>
  <si>
    <t>Supporto Sistemistico</t>
  </si>
  <si>
    <t>Supporto all'apprendimento</t>
  </si>
  <si>
    <t>Percentuale di utilizzo nelle attività di manutenzione correttiva e adeguativa (mix)</t>
  </si>
  <si>
    <t>Figura ponderata manutenzione correttiva /adeguativa</t>
  </si>
  <si>
    <t>Percentuale di utilizzo nelle attività di supporto all'apprendimento (mix)</t>
  </si>
  <si>
    <t>Figura ponderata supporto all'apperndimento</t>
  </si>
  <si>
    <t>Figura ponderata supporto all'apprendimento</t>
  </si>
  <si>
    <t>Figura ponderata manutenzione correttiva</t>
  </si>
  <si>
    <t>Consulente per la Formazione</t>
  </si>
  <si>
    <t>Figura ponderata sviluppo/manutenzione evolutiva</t>
  </si>
  <si>
    <t>Percentuale di utilizzo nelle attività di sviluppo/manutenzione evolutiva (mix)</t>
  </si>
  <si>
    <t>Gara a procedura aperta ai sensi del D.Lgs. 157/1995  e s.m.i., per l’affidamento dei servizi di sviluppo, manutenzione ed assistenza del Sistema Informativo per la Gestione dei Derivati per la Direzione del Debito Pubblico del Dipartimento del Tesoro</t>
  </si>
  <si>
    <t>Canone mensile</t>
  </si>
  <si>
    <t>SEZIONE 1</t>
  </si>
  <si>
    <t>Mix offerto</t>
  </si>
  <si>
    <t>SEZIONE 2</t>
  </si>
  <si>
    <t>SEZIONE 3</t>
  </si>
  <si>
    <t>Tariffa unitaria giornaliera</t>
  </si>
  <si>
    <t>Figura professionale</t>
  </si>
  <si>
    <t>Attività</t>
  </si>
  <si>
    <t>Sviluppo/Manutenzione evolutiva</t>
  </si>
  <si>
    <t xml:space="preserve">Mix </t>
  </si>
  <si>
    <t>Manutenzione infrastruttura del sistema GEDDEP</t>
  </si>
  <si>
    <t>Prezzi Complessivi</t>
  </si>
  <si>
    <t xml:space="preserve">Prezzo globale offerto:  </t>
  </si>
  <si>
    <t>Quantità in giorni persona</t>
  </si>
  <si>
    <t>Quantità in mesi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</si>
</sst>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00_-;\-* #,##0.000_-;_-* &quot;-&quot;??_-;_-@_-"/>
    <numFmt numFmtId="172" formatCode="_-* #,##0.0_-;\-* #,##0.0_-;_-* &quot;-&quot;??_-;_-@_-"/>
    <numFmt numFmtId="173" formatCode="_-* #,##0.000_-;\-* #,##0.000_-;_-* &quot;-&quot;?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"/>
    <numFmt numFmtId="179" formatCode="0.000"/>
  </numFmts>
  <fonts count="2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Wingdings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Wingdings"/>
      <family val="0"/>
    </font>
    <font>
      <i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0"/>
    </font>
    <font>
      <b/>
      <sz val="16"/>
      <color indexed="10"/>
      <name val="Wingdings"/>
      <family val="0"/>
    </font>
    <font>
      <b/>
      <i/>
      <sz val="16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43" fontId="8" fillId="2" borderId="0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9" fontId="7" fillId="2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vertical="center" wrapText="1"/>
      <protection/>
    </xf>
    <xf numFmtId="0" fontId="8" fillId="2" borderId="0" xfId="0" applyFont="1" applyFill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 wrapText="1"/>
      <protection/>
    </xf>
    <xf numFmtId="0" fontId="10" fillId="2" borderId="1" xfId="0" applyFont="1" applyFill="1" applyBorder="1" applyAlignment="1" applyProtection="1">
      <alignment vertical="center" wrapText="1"/>
      <protection/>
    </xf>
    <xf numFmtId="170" fontId="8" fillId="2" borderId="1" xfId="18" applyNumberFormat="1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vertical="center"/>
      <protection/>
    </xf>
    <xf numFmtId="43" fontId="7" fillId="2" borderId="0" xfId="0" applyNumberFormat="1" applyFont="1" applyFill="1" applyAlignment="1" applyProtection="1">
      <alignment vertical="center"/>
      <protection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 wrapText="1"/>
      <protection/>
    </xf>
    <xf numFmtId="170" fontId="8" fillId="2" borderId="0" xfId="18" applyNumberFormat="1" applyFont="1" applyFill="1" applyBorder="1" applyAlignment="1" applyProtection="1">
      <alignment vertical="center"/>
      <protection/>
    </xf>
    <xf numFmtId="43" fontId="8" fillId="2" borderId="0" xfId="0" applyNumberFormat="1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 wrapText="1"/>
      <protection/>
    </xf>
    <xf numFmtId="0" fontId="13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43" fontId="7" fillId="2" borderId="0" xfId="18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7" fontId="8" fillId="0" borderId="1" xfId="18" applyNumberFormat="1" applyFont="1" applyFill="1" applyBorder="1" applyAlignment="1" applyProtection="1">
      <alignment vertical="center"/>
      <protection locked="0"/>
    </xf>
    <xf numFmtId="7" fontId="8" fillId="3" borderId="1" xfId="0" applyNumberFormat="1" applyFont="1" applyFill="1" applyBorder="1" applyAlignment="1" applyProtection="1">
      <alignment vertical="center"/>
      <protection hidden="1"/>
    </xf>
    <xf numFmtId="7" fontId="8" fillId="0" borderId="1" xfId="0" applyNumberFormat="1" applyFont="1" applyFill="1" applyBorder="1" applyAlignment="1" applyProtection="1">
      <alignment vertical="center"/>
      <protection locked="0"/>
    </xf>
    <xf numFmtId="7" fontId="4" fillId="3" borderId="6" xfId="0" applyNumberFormat="1" applyFont="1" applyFill="1" applyBorder="1" applyAlignment="1" applyProtection="1">
      <alignment vertical="center"/>
      <protection hidden="1"/>
    </xf>
    <xf numFmtId="7" fontId="4" fillId="2" borderId="6" xfId="0" applyNumberFormat="1" applyFont="1" applyFill="1" applyBorder="1" applyAlignment="1" applyProtection="1">
      <alignment vertical="center"/>
      <protection/>
    </xf>
    <xf numFmtId="7" fontId="8" fillId="3" borderId="1" xfId="17" applyNumberFormat="1" applyFont="1" applyFill="1" applyBorder="1" applyAlignment="1" applyProtection="1">
      <alignment vertical="center"/>
      <protection hidden="1"/>
    </xf>
    <xf numFmtId="9" fontId="8" fillId="2" borderId="1" xfId="20" applyNumberFormat="1" applyFont="1" applyFill="1" applyBorder="1" applyAlignment="1" applyProtection="1">
      <alignment vertical="center"/>
      <protection/>
    </xf>
    <xf numFmtId="9" fontId="8" fillId="3" borderId="1" xfId="20" applyNumberFormat="1" applyFont="1" applyFill="1" applyBorder="1" applyAlignment="1" applyProtection="1">
      <alignment horizontal="right" vertical="center"/>
      <protection hidden="1"/>
    </xf>
    <xf numFmtId="9" fontId="8" fillId="0" borderId="1" xfId="2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8" fillId="2" borderId="4" xfId="0" applyFont="1" applyFill="1" applyBorder="1" applyAlignment="1" applyProtection="1">
      <alignment horizontal="right" vertical="center"/>
      <protection/>
    </xf>
    <xf numFmtId="0" fontId="8" fillId="2" borderId="10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28575</xdr:rowOff>
    </xdr:from>
    <xdr:to>
      <xdr:col>1</xdr:col>
      <xdr:colOff>1038225</xdr:colOff>
      <xdr:row>64</xdr:row>
      <xdr:rowOff>104775</xdr:rowOff>
    </xdr:to>
    <xdr:sp>
      <xdr:nvSpPr>
        <xdr:cNvPr id="1" name="Rectangle 66" descr="zxccd"/>
        <xdr:cNvSpPr>
          <a:spLocks/>
        </xdr:cNvSpPr>
      </xdr:nvSpPr>
      <xdr:spPr>
        <a:xfrm>
          <a:off x="9525" y="16449675"/>
          <a:ext cx="26289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C53" sqref="C53"/>
    </sheetView>
  </sheetViews>
  <sheetFormatPr defaultColWidth="9.140625" defaultRowHeight="12.75"/>
  <cols>
    <col min="1" max="1" width="24.00390625" style="3" customWidth="1"/>
    <col min="2" max="2" width="32.140625" style="3" customWidth="1"/>
    <col min="3" max="3" width="19.00390625" style="3" customWidth="1"/>
    <col min="4" max="4" width="16.7109375" style="3" customWidth="1"/>
    <col min="5" max="5" width="19.140625" style="3" customWidth="1"/>
    <col min="6" max="6" width="3.00390625" style="3" customWidth="1"/>
    <col min="7" max="7" width="48.28125" style="3" customWidth="1"/>
    <col min="8" max="13" width="9.140625" style="3" customWidth="1"/>
    <col min="14" max="16384" width="9.140625" style="1" customWidth="1"/>
  </cols>
  <sheetData>
    <row r="1" spans="2:7" ht="102.75" customHeight="1">
      <c r="B1" s="55" t="s">
        <v>36</v>
      </c>
      <c r="C1" s="55"/>
      <c r="D1" s="55"/>
      <c r="E1" s="55"/>
      <c r="F1" s="55"/>
      <c r="G1" s="55"/>
    </row>
    <row r="2" spans="1:13" s="29" customFormat="1" ht="15">
      <c r="A2" s="30" t="s">
        <v>38</v>
      </c>
      <c r="B2" s="4"/>
      <c r="C2" s="4"/>
      <c r="D2" s="4"/>
      <c r="E2" s="4"/>
      <c r="F2" s="4"/>
      <c r="G2" s="4"/>
      <c r="H2" s="20"/>
      <c r="I2" s="20"/>
      <c r="J2" s="20"/>
      <c r="K2" s="20"/>
      <c r="L2" s="20"/>
      <c r="M2" s="20"/>
    </row>
    <row r="3" spans="1:7" ht="30">
      <c r="A3" s="5" t="s">
        <v>4</v>
      </c>
      <c r="B3" s="6" t="s">
        <v>43</v>
      </c>
      <c r="C3" s="7" t="s">
        <v>42</v>
      </c>
      <c r="E3" s="32"/>
      <c r="F3" s="8"/>
      <c r="G3" s="9" t="s">
        <v>1</v>
      </c>
    </row>
    <row r="4" spans="1:7" ht="16.5" customHeight="1">
      <c r="A4" s="57" t="s">
        <v>6</v>
      </c>
      <c r="B4" s="10" t="s">
        <v>2</v>
      </c>
      <c r="C4" s="46"/>
      <c r="E4" s="40" t="str">
        <f aca="true" t="shared" si="0" ref="E4:E11">IF(LEFT(G4,1)="I",CHAR(76),"")</f>
        <v>L</v>
      </c>
      <c r="F4" s="41"/>
      <c r="G4" s="41" t="str">
        <f>IF(TYPE(C4)=1,IF(OR(ROUNDDOWN(C4,2)&lt;&gt;C4,C4&lt;=0),"Immettere un valore numerico positivo con al massimo due decimali"," "),"Immettere un valore numerico positivo con al massimo due decimali")</f>
        <v>Immettere un valore numerico positivo con al massimo due decimali</v>
      </c>
    </row>
    <row r="5" spans="1:7" ht="16.5" customHeight="1">
      <c r="A5" s="58"/>
      <c r="B5" s="10" t="s">
        <v>16</v>
      </c>
      <c r="C5" s="46"/>
      <c r="E5" s="40" t="str">
        <f t="shared" si="0"/>
        <v>L</v>
      </c>
      <c r="F5" s="41"/>
      <c r="G5" s="41" t="str">
        <f aca="true" t="shared" si="1" ref="G5:G11">IF(TYPE(C5)=1,IF(OR(ROUNDDOWN(C5,2)&lt;&gt;C5,C5&lt;=0),"Immettere un valore numerico positivo con al massimo due decimali"," "),"Immettere un valore numerico positivo con al massimo due decimali")</f>
        <v>Immettere un valore numerico positivo con al massimo due decimali</v>
      </c>
    </row>
    <row r="6" spans="1:7" ht="16.5" customHeight="1">
      <c r="A6" s="58"/>
      <c r="B6" s="10" t="s">
        <v>3</v>
      </c>
      <c r="C6" s="46"/>
      <c r="E6" s="40" t="str">
        <f t="shared" si="0"/>
        <v>L</v>
      </c>
      <c r="F6" s="41"/>
      <c r="G6" s="41" t="str">
        <f t="shared" si="1"/>
        <v>Immettere un valore numerico positivo con al massimo due decimali</v>
      </c>
    </row>
    <row r="7" spans="1:7" ht="16.5" customHeight="1">
      <c r="A7" s="58"/>
      <c r="B7" s="12" t="s">
        <v>7</v>
      </c>
      <c r="C7" s="46"/>
      <c r="E7" s="40" t="str">
        <f t="shared" si="0"/>
        <v>L</v>
      </c>
      <c r="F7" s="41"/>
      <c r="G7" s="41" t="str">
        <f t="shared" si="1"/>
        <v>Immettere un valore numerico positivo con al massimo due decimali</v>
      </c>
    </row>
    <row r="8" spans="1:7" ht="16.5" customHeight="1">
      <c r="A8" s="58"/>
      <c r="B8" s="10" t="s">
        <v>17</v>
      </c>
      <c r="C8" s="46"/>
      <c r="E8" s="40" t="str">
        <f t="shared" si="0"/>
        <v>L</v>
      </c>
      <c r="F8" s="42"/>
      <c r="G8" s="41" t="str">
        <f t="shared" si="1"/>
        <v>Immettere un valore numerico positivo con al massimo due decimali</v>
      </c>
    </row>
    <row r="9" spans="1:7" ht="16.5" customHeight="1">
      <c r="A9" s="58"/>
      <c r="B9" s="10" t="s">
        <v>18</v>
      </c>
      <c r="C9" s="46"/>
      <c r="E9" s="40" t="str">
        <f t="shared" si="0"/>
        <v>L</v>
      </c>
      <c r="F9" s="42"/>
      <c r="G9" s="41" t="str">
        <f t="shared" si="1"/>
        <v>Immettere un valore numerico positivo con al massimo due decimali</v>
      </c>
    </row>
    <row r="10" spans="1:7" ht="16.5" customHeight="1">
      <c r="A10" s="58"/>
      <c r="B10" s="10" t="s">
        <v>33</v>
      </c>
      <c r="C10" s="46"/>
      <c r="E10" s="40" t="str">
        <f t="shared" si="0"/>
        <v>L</v>
      </c>
      <c r="F10" s="42"/>
      <c r="G10" s="41" t="str">
        <f t="shared" si="1"/>
        <v>Immettere un valore numerico positivo con al massimo due decimali</v>
      </c>
    </row>
    <row r="11" spans="1:7" ht="16.5" customHeight="1">
      <c r="A11" s="59"/>
      <c r="B11" s="10" t="s">
        <v>19</v>
      </c>
      <c r="C11" s="46"/>
      <c r="E11" s="40" t="str">
        <f t="shared" si="0"/>
        <v>L</v>
      </c>
      <c r="F11" s="42"/>
      <c r="G11" s="41" t="str">
        <f t="shared" si="1"/>
        <v>Immettere un valore numerico positivo con al massimo due decimali</v>
      </c>
    </row>
    <row r="12" spans="1:7" ht="16.5" customHeight="1">
      <c r="A12" s="13"/>
      <c r="B12" s="13"/>
      <c r="C12" s="11"/>
      <c r="E12" s="40"/>
      <c r="F12" s="42"/>
      <c r="G12" s="41"/>
    </row>
    <row r="13" spans="1:13" s="29" customFormat="1" ht="20.25">
      <c r="A13" s="30" t="s">
        <v>40</v>
      </c>
      <c r="B13" s="4"/>
      <c r="C13" s="4"/>
      <c r="D13" s="4"/>
      <c r="E13" s="43"/>
      <c r="F13" s="44"/>
      <c r="G13" s="44"/>
      <c r="H13" s="20"/>
      <c r="I13" s="20"/>
      <c r="J13" s="20"/>
      <c r="K13" s="20"/>
      <c r="L13" s="20"/>
      <c r="M13" s="20"/>
    </row>
    <row r="14" spans="1:7" ht="16.5" customHeight="1">
      <c r="A14" s="7" t="s">
        <v>44</v>
      </c>
      <c r="B14" s="7" t="s">
        <v>43</v>
      </c>
      <c r="C14" s="7" t="s">
        <v>39</v>
      </c>
      <c r="E14" s="40"/>
      <c r="F14" s="42"/>
      <c r="G14" s="41"/>
    </row>
    <row r="15" spans="1:7" ht="16.5" customHeight="1">
      <c r="A15" s="60" t="s">
        <v>35</v>
      </c>
      <c r="B15" s="14" t="s">
        <v>2</v>
      </c>
      <c r="C15" s="54"/>
      <c r="E15" s="40" t="str">
        <f>IF(LEFT(G15,1)="I",CHAR(76),"")</f>
        <v>L</v>
      </c>
      <c r="F15" s="41"/>
      <c r="G15" s="41" t="str">
        <f>IF(TYPE(C15)=1,IF(OR(C15&lt;0.07,C15&gt;0.12),"Immettere un valore numerico percentuale, compreso tra 7% e 12%"," "),"Immettere un valore numerico percentuale, compreso tra 7% e 12%")</f>
        <v>Immettere un valore numerico percentuale, compreso tra 7% e 12%</v>
      </c>
    </row>
    <row r="16" spans="1:7" ht="16.5" customHeight="1">
      <c r="A16" s="61"/>
      <c r="B16" s="14" t="s">
        <v>16</v>
      </c>
      <c r="C16" s="54"/>
      <c r="E16" s="40" t="str">
        <f>IF(LEFT(G16,1)="I",CHAR(76),"")</f>
        <v>L</v>
      </c>
      <c r="F16" s="41"/>
      <c r="G16" s="41" t="str">
        <f>IF(TYPE(C16)=1,IF(OR(C16&lt;0.16,C16&gt;0.21),"Immettere un valore numerico percentuale, compreso tra 16% e 21%"," "),"Immettere un valore numerico percentuale, compreso tra 16% e 21%")</f>
        <v>Immettere un valore numerico percentuale, compreso tra 16% e 21%</v>
      </c>
    </row>
    <row r="17" spans="1:9" ht="16.5" customHeight="1">
      <c r="A17" s="61"/>
      <c r="B17" s="14" t="s">
        <v>3</v>
      </c>
      <c r="C17" s="54"/>
      <c r="E17" s="40" t="str">
        <f>IF(LEFT(G17,1)="I",CHAR(76),"")</f>
        <v>L</v>
      </c>
      <c r="F17" s="41"/>
      <c r="G17" s="41" t="str">
        <f>IF(TYPE(C17)=1,IF(OR(ROUNDDOWN(C17,2)&lt;&gt;C17,C17&lt;0.37,C17&gt;0.42),"Immettere un valore numerico percentuale, compreso tra 37% e 42%"," "),"Immettere un valore numerico percentuale, compreso tra 37% e 42%")</f>
        <v>Immettere un valore numerico percentuale, compreso tra 37% e 42%</v>
      </c>
      <c r="I17" s="15"/>
    </row>
    <row r="18" spans="1:7" ht="16.5" customHeight="1">
      <c r="A18" s="61"/>
      <c r="B18" s="16" t="s">
        <v>7</v>
      </c>
      <c r="C18" s="54"/>
      <c r="E18" s="40" t="str">
        <f>IF(LEFT(G18,1)="I",CHAR(76),"")</f>
        <v>L</v>
      </c>
      <c r="F18" s="41"/>
      <c r="G18" s="41" t="str">
        <f>IF(TYPE(C18)=1,IF(OR(C18&lt;0.21,C18&gt;0.31),"Immettere un valore numerico percentuale, compreso tra 21% e 31%"," "),"Immettere un valore numerico percentuale, compreso tra 21% e 31%")</f>
        <v>Immettere un valore numerico percentuale, compreso tra 21% e 31%</v>
      </c>
    </row>
    <row r="19" spans="1:7" ht="16.5" customHeight="1">
      <c r="A19" s="61"/>
      <c r="B19" s="14" t="s">
        <v>19</v>
      </c>
      <c r="C19" s="54"/>
      <c r="E19" s="40" t="str">
        <f>IF(LEFT(G19,1)="I",CHAR(76),"")</f>
        <v>L</v>
      </c>
      <c r="F19" s="41"/>
      <c r="G19" s="41" t="str">
        <f>IF(TYPE(C19)=1,IF(OR(C19&lt;0.04,C19&gt;0.09),"Immettere un valore numerico percentuale, compreso tra 4% e 9%"," "),"Immettere un valore numerico percentuale, compreso tra 4% e 9%")</f>
        <v>Immettere un valore numerico percentuale, compreso tra 4% e 9%</v>
      </c>
    </row>
    <row r="20" spans="1:7" ht="16.5" customHeight="1">
      <c r="A20" s="61"/>
      <c r="B20" s="17" t="s">
        <v>11</v>
      </c>
      <c r="C20" s="53">
        <f>SUM(C15:C19)</f>
        <v>0</v>
      </c>
      <c r="E20" s="40">
        <f>IF(LEFT(G20,1)="E",CHAR(76),"")</f>
      </c>
      <c r="F20" s="41"/>
      <c r="G20" s="41" t="str">
        <f>IF(C20=" "," ",IF(C20&lt;&gt;0,IF(C20&lt;&gt;1,IF(C20&lt;1,"Non è stato ancora raggiunto il 100%","E' stata superata la soglia del 100%"),"Raggiunto il 100%")," "))</f>
        <v> </v>
      </c>
    </row>
    <row r="21" spans="1:7" ht="38.25" customHeight="1">
      <c r="A21" s="61"/>
      <c r="B21" s="31" t="s">
        <v>14</v>
      </c>
      <c r="C21" s="51">
        <f>IF(OR(TYPE(C4)&gt;1,C4&lt;0,TYPE(C5)&gt;1,C5&lt;0,TYPE(C6)&gt;1,C6&lt;0,TYPE(C7)&gt;1,C7&lt;0,TYPE(C11)&gt;1,C11&lt;0,TYPE(C15)&gt;1,C15&lt;0,TYPE(C16)&gt;1,C16&lt;0,TYPE(C17)&gt;1,C17&lt;0,TYPE(C18)&gt;1,C18&lt;0,TYPE(C19)&gt;1,C19&lt;0)," ",ROUND((C4*C15+C5*C16+C6*C17+C7*C18+C11*C19),2))</f>
        <v>0</v>
      </c>
      <c r="E21" s="40"/>
      <c r="F21" s="41"/>
      <c r="G21" s="45"/>
    </row>
    <row r="22" spans="1:7" ht="16.5" customHeight="1">
      <c r="A22" s="7" t="s">
        <v>44</v>
      </c>
      <c r="B22" s="7" t="s">
        <v>43</v>
      </c>
      <c r="C22" s="7" t="s">
        <v>39</v>
      </c>
      <c r="E22" s="40"/>
      <c r="F22" s="42"/>
      <c r="G22" s="41"/>
    </row>
    <row r="23" spans="1:7" ht="16.5" customHeight="1">
      <c r="A23" s="60" t="s">
        <v>27</v>
      </c>
      <c r="B23" s="10" t="s">
        <v>3</v>
      </c>
      <c r="C23" s="54"/>
      <c r="E23" s="40" t="str">
        <f>IF(LEFT(G23,1)="I",CHAR(76),"")</f>
        <v>L</v>
      </c>
      <c r="F23" s="41"/>
      <c r="G23" s="41" t="str">
        <f>IF(TYPE(C23)=1,IF(OR(C23&lt;0.4,C23&gt;0.6),"Immettere un valore numerico percentuale, compreso tra 40% e 60%"," "),"Immettere un valore numerico percentuale, compreso tra 40% e 60%")</f>
        <v>Immettere un valore numerico percentuale, compreso tra 40% e 60%</v>
      </c>
    </row>
    <row r="24" spans="1:7" ht="16.5" customHeight="1">
      <c r="A24" s="61"/>
      <c r="B24" s="10" t="s">
        <v>7</v>
      </c>
      <c r="C24" s="54"/>
      <c r="E24" s="40" t="str">
        <f>IF(LEFT(G24,1)="I",CHAR(76),"")</f>
        <v>L</v>
      </c>
      <c r="F24" s="41"/>
      <c r="G24" s="41" t="str">
        <f>IF(TYPE(C24)=1,IF(OR(C24&lt;0.4,C24&gt;0.6),"Immettere un valore numerico percentuale, compreso tra 40% e 60%"," "),"Immettere un valore numerico percentuale, compreso tra 40% e 60%")</f>
        <v>Immettere un valore numerico percentuale, compreso tra 40% e 60%</v>
      </c>
    </row>
    <row r="25" spans="1:7" ht="16.5" customHeight="1">
      <c r="A25" s="61"/>
      <c r="B25" s="18" t="s">
        <v>11</v>
      </c>
      <c r="C25" s="53">
        <f>SUM(C23:C24)</f>
        <v>0</v>
      </c>
      <c r="E25" s="40">
        <f>IF(LEFT(G25,1)="E",CHAR(76),"")</f>
      </c>
      <c r="F25" s="41"/>
      <c r="G25" s="41" t="str">
        <f>IF(C25=" "," ",IF(C25&lt;&gt;0,IF(C25&lt;&gt;1,IF(C25&lt;1,"Non è stato ancora raggiunto il 100%","E' stata superata la soglia del 100%"),"Raggiunto il 100%")," "))</f>
        <v> </v>
      </c>
    </row>
    <row r="26" spans="1:7" ht="36" customHeight="1">
      <c r="A26" s="62"/>
      <c r="B26" s="19" t="s">
        <v>28</v>
      </c>
      <c r="C26" s="47">
        <f>IF(OR(TYPE(C6)&gt;1,C6&lt;0,TYPE(C7)&gt;1,C7&lt;0,TYPE(C23)&gt;1,C23&lt;0,TYPE(C24)&gt;1,C24&lt;0)," ",ROUND((C6*C23+C7*C24),2))</f>
        <v>0</v>
      </c>
      <c r="E26" s="40"/>
      <c r="F26" s="41"/>
      <c r="G26" s="41"/>
    </row>
    <row r="27" spans="1:7" ht="16.5" customHeight="1">
      <c r="A27" s="7" t="s">
        <v>44</v>
      </c>
      <c r="B27" s="7" t="s">
        <v>43</v>
      </c>
      <c r="C27" s="7" t="s">
        <v>39</v>
      </c>
      <c r="E27" s="40"/>
      <c r="F27" s="42"/>
      <c r="G27" s="41"/>
    </row>
    <row r="28" spans="1:7" ht="16.5" customHeight="1">
      <c r="A28" s="60" t="s">
        <v>20</v>
      </c>
      <c r="B28" s="14" t="s">
        <v>16</v>
      </c>
      <c r="C28" s="54"/>
      <c r="E28" s="40" t="str">
        <f>IF(LEFT(G28,1)="I",CHAR(76),"")</f>
        <v>L</v>
      </c>
      <c r="F28" s="41"/>
      <c r="G28" s="41" t="str">
        <f>IF(TYPE(C28)=1,IF(OR(C28&lt;0.12,C28&gt;0.17),"Immettere un valore numerico percentuale, compreso tra 12% e 17%"," "),"Immettere un valore numerico percentuale, compreso tra 12% e 17%")</f>
        <v>Immettere un valore numerico percentuale, compreso tra 12% e 17%</v>
      </c>
    </row>
    <row r="29" spans="1:7" ht="16.5" customHeight="1">
      <c r="A29" s="61"/>
      <c r="B29" s="14" t="s">
        <v>3</v>
      </c>
      <c r="C29" s="54"/>
      <c r="E29" s="40" t="str">
        <f>IF(LEFT(G29,1)="I",CHAR(76),"")</f>
        <v>L</v>
      </c>
      <c r="F29" s="41"/>
      <c r="G29" s="41" t="str">
        <f>IF(TYPE(C29)=1,IF(OR(C29&lt;0.75,C29&gt;0.8),"Immettere un valore numerico percentuale, compreso tra 75% e 80%"," "),"Immettere un valore numerico percentuale, compreso tra 75% e 80%")</f>
        <v>Immettere un valore numerico percentuale, compreso tra 75% e 80%</v>
      </c>
    </row>
    <row r="30" spans="1:7" ht="16.5" customHeight="1">
      <c r="A30" s="61"/>
      <c r="B30" s="16" t="s">
        <v>7</v>
      </c>
      <c r="C30" s="54"/>
      <c r="E30" s="40" t="str">
        <f>IF(LEFT(G30,1)="I",CHAR(76),"")</f>
        <v>L</v>
      </c>
      <c r="F30" s="41"/>
      <c r="G30" s="41" t="str">
        <f>IF(TYPE(C30)=1,IF(OR(C30&lt;0.05,C30&gt;0.1),"Immettere un valore numerico percentuale, compreso tra 5% e 10%"," "),"Immettere un valore numerico percentuale, compreso tra 5% e 10%")</f>
        <v>Immettere un valore numerico percentuale, compreso tra 5% e 10%</v>
      </c>
    </row>
    <row r="31" spans="1:7" ht="16.5" customHeight="1">
      <c r="A31" s="61"/>
      <c r="B31" s="18" t="s">
        <v>11</v>
      </c>
      <c r="C31" s="53">
        <f>SUM(C28:C30)</f>
        <v>0</v>
      </c>
      <c r="E31" s="40">
        <f>IF(LEFT(G31,1)="E",CHAR(76),"")</f>
      </c>
      <c r="F31" s="41"/>
      <c r="G31" s="41" t="str">
        <f>IF(C31=" "," ",IF(C31&lt;&gt;0,IF(C31&lt;&gt;1,IF(C31&lt;1,"Non è stato ancora raggiunto il 100%","E' stata superata la soglia del 100%"),"Raggiunto il 100%")," "))</f>
        <v> </v>
      </c>
    </row>
    <row r="32" spans="1:7" ht="24.75" customHeight="1">
      <c r="A32" s="62"/>
      <c r="B32" s="19" t="s">
        <v>23</v>
      </c>
      <c r="C32" s="47">
        <f>IF(OR(TYPE(C5)&gt;1,C5&lt;0,TYPE(C6)&gt;1,C6&lt;0,TYPE(C7)&gt;1,C7&lt;0,TYPE(C28)&gt;1,C28&lt;0,TYPE(C29)&gt;1,C29&lt;0,TYPE(C30)&gt;1,C30&lt;0)," ",ROUND((C5*C28+C6*C29+C7*C30),2))</f>
        <v>0</v>
      </c>
      <c r="E32" s="40"/>
      <c r="F32" s="41"/>
      <c r="G32" s="41"/>
    </row>
    <row r="33" spans="1:7" ht="16.5" customHeight="1">
      <c r="A33" s="7" t="s">
        <v>44</v>
      </c>
      <c r="B33" s="7" t="s">
        <v>43</v>
      </c>
      <c r="C33" s="7" t="s">
        <v>46</v>
      </c>
      <c r="E33" s="40"/>
      <c r="F33" s="42"/>
      <c r="G33" s="41"/>
    </row>
    <row r="34" spans="1:7" ht="16.5" customHeight="1">
      <c r="A34" s="60" t="s">
        <v>29</v>
      </c>
      <c r="B34" s="10" t="s">
        <v>33</v>
      </c>
      <c r="C34" s="52">
        <v>1</v>
      </c>
      <c r="E34" s="40"/>
      <c r="F34" s="41"/>
      <c r="G34" s="41"/>
    </row>
    <row r="35" spans="1:7" ht="16.5" customHeight="1">
      <c r="A35" s="61"/>
      <c r="B35" s="18" t="s">
        <v>11</v>
      </c>
      <c r="C35" s="53">
        <f>SUM(C34:C34)</f>
        <v>1</v>
      </c>
      <c r="E35" s="40"/>
      <c r="F35" s="41"/>
      <c r="G35" s="41"/>
    </row>
    <row r="36" spans="1:7" ht="32.25" customHeight="1">
      <c r="A36" s="59"/>
      <c r="B36" s="19" t="s">
        <v>30</v>
      </c>
      <c r="C36" s="47">
        <f>IF(OR(TYPE(C10)&gt;1,C10&lt;0)," ",ROUND((C34*C10),2))</f>
        <v>0</v>
      </c>
      <c r="E36" s="40"/>
      <c r="F36" s="41"/>
      <c r="G36" s="41"/>
    </row>
    <row r="37" spans="1:7" ht="16.5" customHeight="1">
      <c r="A37" s="7" t="s">
        <v>44</v>
      </c>
      <c r="B37" s="7" t="s">
        <v>43</v>
      </c>
      <c r="C37" s="7" t="s">
        <v>39</v>
      </c>
      <c r="E37" s="40"/>
      <c r="F37" s="42"/>
      <c r="G37" s="41"/>
    </row>
    <row r="38" spans="1:7" ht="16.5" customHeight="1">
      <c r="A38" s="60" t="s">
        <v>21</v>
      </c>
      <c r="B38" s="10" t="s">
        <v>17</v>
      </c>
      <c r="C38" s="54"/>
      <c r="E38" s="40" t="str">
        <f>IF(LEFT(G38,1)="I",CHAR(76),"")</f>
        <v>L</v>
      </c>
      <c r="F38" s="41"/>
      <c r="G38" s="41" t="str">
        <f>IF(TYPE(C38)=1,IF(OR(C38&lt;0.5,C38&gt;0.7),"Immettere un valore numerico percentuale, compreso tra 50% e 70%"," "),"Immettere un valore numerico percentuale, compreso tra 50% e 70%")</f>
        <v>Immettere un valore numerico percentuale, compreso tra 50% e 70%</v>
      </c>
    </row>
    <row r="39" spans="1:7" ht="16.5" customHeight="1">
      <c r="A39" s="61"/>
      <c r="B39" s="10" t="s">
        <v>18</v>
      </c>
      <c r="C39" s="54"/>
      <c r="E39" s="40" t="str">
        <f>IF(LEFT(G39,1)="I",CHAR(76),"")</f>
        <v>L</v>
      </c>
      <c r="F39" s="41"/>
      <c r="G39" s="41" t="str">
        <f>IF(TYPE(C39)=1,IF(OR(C39&lt;0.3,C39&gt;0.5),"Immettere un valore numerico percentuale, compreso tra 30% e 50%"," "),"Immettere un valore numerico percentuale, compreso tra 30% e 50%")</f>
        <v>Immettere un valore numerico percentuale, compreso tra 30% e 50%</v>
      </c>
    </row>
    <row r="40" spans="1:7" ht="16.5" customHeight="1">
      <c r="A40" s="61"/>
      <c r="B40" s="18" t="s">
        <v>11</v>
      </c>
      <c r="C40" s="53">
        <f>SUM(C38:C39)</f>
        <v>0</v>
      </c>
      <c r="E40" s="40">
        <f>IF(LEFT(G40,1)="E",CHAR(76),"")</f>
      </c>
      <c r="F40" s="41"/>
      <c r="G40" s="41" t="str">
        <f>IF(C40=" "," ",IF(C40&lt;&gt;0,IF(C40&lt;&gt;1,IF(C40&lt;1,"Non è stato ancora raggiunto il 100%","E' stata superata la soglia del 100%"),"Raggiunto il 100%")," "))</f>
        <v> </v>
      </c>
    </row>
    <row r="41" spans="1:7" ht="32.25" customHeight="1">
      <c r="A41" s="59"/>
      <c r="B41" s="19" t="s">
        <v>24</v>
      </c>
      <c r="C41" s="47">
        <f>IF(OR(TYPE(C8)&gt;1,C8&lt;0,TYPE(C9)&gt;1,C9&lt;0,TYPE(C38)&gt;1,C38&lt;0,TYPE(C39)&gt;1,C39&lt;0)," ",ROUND((C8*C38+C9*C39),2))</f>
        <v>0</v>
      </c>
      <c r="E41" s="40"/>
      <c r="F41" s="41"/>
      <c r="G41" s="41"/>
    </row>
    <row r="42" ht="16.5" customHeight="1"/>
    <row r="43" spans="1:13" s="29" customFormat="1" ht="16.5" customHeight="1">
      <c r="A43" s="30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5" ht="31.5" customHeight="1">
      <c r="A44" s="35" t="s">
        <v>8</v>
      </c>
      <c r="B44" s="6" t="s">
        <v>0</v>
      </c>
      <c r="C44" s="7" t="s">
        <v>5</v>
      </c>
      <c r="D44" s="7" t="s">
        <v>50</v>
      </c>
      <c r="E44" s="7" t="s">
        <v>48</v>
      </c>
    </row>
    <row r="45" spans="1:6" ht="42.75">
      <c r="A45" s="21" t="s">
        <v>45</v>
      </c>
      <c r="B45" s="22" t="s">
        <v>34</v>
      </c>
      <c r="C45" s="47">
        <f>C21</f>
        <v>0</v>
      </c>
      <c r="D45" s="23">
        <v>1100</v>
      </c>
      <c r="E45" s="47">
        <f aca="true" t="shared" si="2" ref="E45:E50">IF(ISERROR(C45*D45),"",C45*D45)</f>
        <v>0</v>
      </c>
      <c r="F45" s="34"/>
    </row>
    <row r="46" spans="1:6" ht="39.75" customHeight="1">
      <c r="A46" s="24" t="s">
        <v>10</v>
      </c>
      <c r="B46" s="22" t="s">
        <v>32</v>
      </c>
      <c r="C46" s="47">
        <f>C26</f>
        <v>0</v>
      </c>
      <c r="D46" s="23">
        <v>200</v>
      </c>
      <c r="E46" s="47">
        <f t="shared" si="2"/>
        <v>0</v>
      </c>
      <c r="F46" s="33"/>
    </row>
    <row r="47" spans="1:6" ht="26.25" customHeight="1">
      <c r="A47" s="24" t="s">
        <v>9</v>
      </c>
      <c r="B47" s="22" t="s">
        <v>12</v>
      </c>
      <c r="C47" s="47">
        <f>C26</f>
        <v>0</v>
      </c>
      <c r="D47" s="23">
        <v>150</v>
      </c>
      <c r="E47" s="47">
        <f t="shared" si="2"/>
        <v>0</v>
      </c>
      <c r="F47" s="34"/>
    </row>
    <row r="48" spans="1:6" ht="16.5" customHeight="1">
      <c r="A48" s="24" t="s">
        <v>22</v>
      </c>
      <c r="B48" s="22" t="s">
        <v>23</v>
      </c>
      <c r="C48" s="47">
        <f>C32</f>
        <v>0</v>
      </c>
      <c r="D48" s="23">
        <v>725</v>
      </c>
      <c r="E48" s="47">
        <f t="shared" si="2"/>
        <v>0</v>
      </c>
      <c r="F48" s="34"/>
    </row>
    <row r="49" spans="1:6" ht="28.5">
      <c r="A49" s="24" t="s">
        <v>26</v>
      </c>
      <c r="B49" s="22" t="s">
        <v>31</v>
      </c>
      <c r="C49" s="47">
        <f>C36</f>
        <v>0</v>
      </c>
      <c r="D49" s="23">
        <v>45</v>
      </c>
      <c r="E49" s="47">
        <f t="shared" si="2"/>
        <v>0</v>
      </c>
      <c r="F49" s="34"/>
    </row>
    <row r="50" spans="1:6" ht="28.5">
      <c r="A50" s="24" t="s">
        <v>25</v>
      </c>
      <c r="B50" s="22" t="s">
        <v>24</v>
      </c>
      <c r="C50" s="47">
        <f>C41</f>
        <v>0</v>
      </c>
      <c r="D50" s="23">
        <v>270</v>
      </c>
      <c r="E50" s="47">
        <f t="shared" si="2"/>
        <v>0</v>
      </c>
      <c r="F50" s="34"/>
    </row>
    <row r="51" spans="1:6" ht="20.25">
      <c r="A51" s="13"/>
      <c r="B51" s="36"/>
      <c r="C51" s="38"/>
      <c r="D51" s="37"/>
      <c r="E51" s="38"/>
      <c r="F51" s="34"/>
    </row>
    <row r="52" spans="1:6" ht="30">
      <c r="A52" s="35" t="s">
        <v>8</v>
      </c>
      <c r="B52" s="6" t="s">
        <v>0</v>
      </c>
      <c r="C52" s="7" t="s">
        <v>5</v>
      </c>
      <c r="D52" s="7" t="s">
        <v>51</v>
      </c>
      <c r="E52" s="7" t="s">
        <v>48</v>
      </c>
      <c r="F52" s="34"/>
    </row>
    <row r="53" spans="1:7" ht="42.75">
      <c r="A53" s="39" t="s">
        <v>47</v>
      </c>
      <c r="B53" s="22" t="s">
        <v>37</v>
      </c>
      <c r="C53" s="48"/>
      <c r="D53" s="23">
        <v>36</v>
      </c>
      <c r="E53" s="47">
        <f>IF(OR(ISERROR(C53*D53),C53&lt;0),"",C53*D53)</f>
        <v>0</v>
      </c>
      <c r="F53" s="40" t="str">
        <f>IF(LEFT(G53,1)="I",CHAR(76),"")</f>
        <v>L</v>
      </c>
      <c r="G53" s="41" t="str">
        <f>IF(TYPE(C53)=1,IF(OR(ROUNDDOWN(C53,2)&lt;&gt;C53,C53&lt;=0),"Immettere un valore numerico positivo con al massimo due decimali"," "),"Immettere un valore numerico positivo con al massimo due decimali")</f>
        <v>Immettere un valore numerico positivo con al massimo due decimali</v>
      </c>
    </row>
    <row r="54" ht="16.5" customHeight="1" thickBot="1"/>
    <row r="55" spans="1:13" s="2" customFormat="1" ht="16.5" customHeight="1" thickBot="1">
      <c r="A55" s="25"/>
      <c r="B55" s="63" t="s">
        <v>49</v>
      </c>
      <c r="C55" s="64"/>
      <c r="D55" s="65"/>
      <c r="E55" s="49">
        <f>IF(OR(TYPE(E45)&gt;1,E45&lt;0),0,E45)+IF(OR(TYPE(E46)&gt;1,E46&lt;0),0,E46)+IF(OR(TYPE(E47)&gt;1,E47&lt;0),0,E47)+IF(OR(TYPE(E48)&gt;1,E48&lt;0),0,E48)+IF(OR(TYPE(E49)&gt;1,E49&lt;0),0,E49)+IF(OR(TYPE(E50)&gt;1,E50&lt;0),0,E50)+IF(OR(TYPE(E53)&gt;1,E53&lt;0),0,E53)</f>
        <v>0</v>
      </c>
      <c r="F55" s="26">
        <f>IF(LEFT(G55,1)="I",CHAR(76),"")</f>
      </c>
      <c r="G55" s="27" t="str">
        <f>IF(E55&lt;&gt;" ",IF(E55&gt;E57,"Il valore supera la base d'asta"," ")," ")</f>
        <v> </v>
      </c>
      <c r="H55" s="25"/>
      <c r="I55" s="25"/>
      <c r="J55" s="25"/>
      <c r="K55" s="25"/>
      <c r="L55" s="25"/>
      <c r="M55" s="25"/>
    </row>
    <row r="56" ht="15" thickBot="1"/>
    <row r="57" spans="2:5" ht="16.5" thickBot="1">
      <c r="B57" s="56" t="s">
        <v>15</v>
      </c>
      <c r="C57" s="56"/>
      <c r="D57" s="56"/>
      <c r="E57" s="50">
        <v>1410000</v>
      </c>
    </row>
    <row r="58" ht="14.25">
      <c r="G58" s="28"/>
    </row>
    <row r="59" ht="15">
      <c r="A59" s="20" t="s">
        <v>13</v>
      </c>
    </row>
    <row r="61" ht="14.25">
      <c r="G61" s="28"/>
    </row>
    <row r="62" ht="14.25">
      <c r="G62" s="28"/>
    </row>
    <row r="63" ht="14.25">
      <c r="G63" s="28"/>
    </row>
    <row r="64" ht="14.25">
      <c r="G64" s="28"/>
    </row>
  </sheetData>
  <sheetProtection password="DC23" sheet="1" objects="1" scenarios="1"/>
  <mergeCells count="9">
    <mergeCell ref="B1:G1"/>
    <mergeCell ref="B57:D57"/>
    <mergeCell ref="A4:A11"/>
    <mergeCell ref="A23:A26"/>
    <mergeCell ref="B55:D55"/>
    <mergeCell ref="A38:A41"/>
    <mergeCell ref="A28:A32"/>
    <mergeCell ref="A15:A21"/>
    <mergeCell ref="A34:A36"/>
  </mergeCells>
  <printOptions horizontalCentered="1" verticalCentered="1"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portrait" paperSize="9" scale="54" r:id="rId5"/>
  <drawing r:id="rId4"/>
  <legacyDrawing r:id="rId3"/>
  <oleObjects>
    <oleObject progId="Paint.Picture" shapeId="55836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2005-12-20T10:48:34Z</cp:lastPrinted>
  <dcterms:created xsi:type="dcterms:W3CDTF">2005-02-20T09:05:24Z</dcterms:created>
  <dcterms:modified xsi:type="dcterms:W3CDTF">2005-12-21T12:44:19Z</dcterms:modified>
  <cp:category/>
  <cp:version/>
  <cp:contentType/>
  <cp:contentStatus/>
</cp:coreProperties>
</file>