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20" windowWidth="8460" windowHeight="8910" activeTab="0"/>
  </bookViews>
  <sheets>
    <sheet name="Economica" sheetId="1" r:id="rId1"/>
  </sheets>
  <definedNames>
    <definedName name="_xlnm.Print_Area" localSheetId="0">'Economica'!$A$1:$K$69</definedName>
  </definedNames>
  <calcPr fullCalcOnLoad="1"/>
</workbook>
</file>

<file path=xl/comments1.xml><?xml version="1.0" encoding="utf-8"?>
<comments xmlns="http://schemas.openxmlformats.org/spreadsheetml/2006/main">
  <authors>
    <author>Renzo Flamini</author>
    <author>Livio Perugini</author>
  </authors>
  <commentList>
    <comment ref="C4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Capo Progetto</t>
        </r>
      </text>
    </comment>
    <comment ref="C6" authorId="0">
      <text>
        <r>
          <rPr>
            <b/>
            <sz val="10"/>
            <rFont val="Tahoma"/>
            <family val="2"/>
          </rPr>
          <t xml:space="preserve">Immettere qui il prezzo unitario in euro, max due decimali, offerto per l'elemento di fornitura Giorno Persona Analista Funzionale </t>
        </r>
      </text>
    </comment>
    <comment ref="C7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Analista Programmatore</t>
        </r>
      </text>
    </comment>
    <comment ref="C8" authorId="1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Consulente Tecnico</t>
        </r>
        <r>
          <rPr>
            <sz val="10"/>
            <rFont val="Tahoma"/>
            <family val="2"/>
          </rPr>
          <t xml:space="preserve">
</t>
        </r>
      </text>
    </comment>
    <comment ref="C9" authorId="1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Formatore</t>
        </r>
      </text>
    </comment>
    <comment ref="C10" authorId="1">
      <text>
        <r>
          <rPr>
            <b/>
            <sz val="10"/>
            <rFont val="Tahoma"/>
            <family val="2"/>
          </rPr>
          <t xml:space="preserve">Immettere qui il prezzo unitario in euro, max due decimali, offerto per l'elemento di fornitura Function Point per Sviluppo/Manutenzione evolutiva Software Ad hoc
</t>
        </r>
        <r>
          <rPr>
            <sz val="10"/>
            <rFont val="Tahoma"/>
            <family val="2"/>
          </rPr>
          <t xml:space="preserve">
</t>
        </r>
      </text>
    </comment>
    <comment ref="C11" authorId="1">
      <text>
        <r>
          <rPr>
            <b/>
            <sz val="10"/>
            <rFont val="Tahoma"/>
            <family val="2"/>
          </rPr>
          <t>Immettere qui il prezzo unitario in euro, max due decimali, offerto per l'elemento di fornitura Canone mensile di Correttiva per singolo Function Point di software ad hoc affidato al servizio</t>
        </r>
        <r>
          <rPr>
            <sz val="10"/>
            <rFont val="Tahoma"/>
            <family val="2"/>
          </rPr>
          <t xml:space="preserve">
</t>
        </r>
      </text>
    </comment>
    <comment ref="C5" authorId="1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per Consulente Senior</t>
        </r>
      </text>
    </comment>
    <comment ref="C12" authorId="1">
      <text>
        <r>
          <rPr>
            <b/>
            <sz val="10"/>
            <rFont val="Tahoma"/>
            <family val="2"/>
          </rPr>
          <t>Immettere qui il prezzo in euro, max due decimali, offerto per l'elemento di fornitura Canone mensile di Manutenzione Correttiva sul totale delle  parametrizzazioni e personalizzazioni del software commerciale</t>
        </r>
      </text>
    </comment>
  </commentList>
</comments>
</file>

<file path=xl/sharedStrings.xml><?xml version="1.0" encoding="utf-8"?>
<sst xmlns="http://schemas.openxmlformats.org/spreadsheetml/2006/main" count="80" uniqueCount="41">
  <si>
    <t>Note</t>
  </si>
  <si>
    <t>Analista Funzionale</t>
  </si>
  <si>
    <t>Unità di misura</t>
  </si>
  <si>
    <t>Giorno Persona</t>
  </si>
  <si>
    <t>Analista Programmatore</t>
  </si>
  <si>
    <t>Servizio</t>
  </si>
  <si>
    <t>Manutenzione adeguativa</t>
  </si>
  <si>
    <t>Firma:</t>
  </si>
  <si>
    <t xml:space="preserve">Base d'asta:  </t>
  </si>
  <si>
    <t>Figura professionale</t>
  </si>
  <si>
    <t>Prezzi Complessivi</t>
  </si>
  <si>
    <t xml:space="preserve">Prezzo globale offerto:  </t>
  </si>
  <si>
    <t>Quantità in giorni persona</t>
  </si>
  <si>
    <t>Quantità in mesi</t>
  </si>
  <si>
    <t>Quantità in Function Point</t>
  </si>
  <si>
    <t>Gestione applicativi e basi dati</t>
  </si>
  <si>
    <t xml:space="preserve">SEZIONE 2: Prezzi complessivi delle attività oggetto di fornitura e prezzo globale offerto </t>
  </si>
  <si>
    <t>Prezzo Complessivo</t>
  </si>
  <si>
    <t>Percentuale di utilizzo (mix) indicata nel Capitolato tecnico</t>
  </si>
  <si>
    <t>Capo progetto</t>
  </si>
  <si>
    <t>SEZIONE 1: Tariffe unitarie</t>
  </si>
  <si>
    <t>Function Point</t>
  </si>
  <si>
    <t>Canone mensile</t>
  </si>
  <si>
    <t xml:space="preserve">Tariffa unitaria </t>
  </si>
  <si>
    <t>Totale Function Point sui 3 anni contrattuali</t>
  </si>
  <si>
    <t>Sviluppo/Manutenzione evolutiva SW Commerciale</t>
  </si>
  <si>
    <t>Consulente Senior</t>
  </si>
  <si>
    <t>Consulente Tecnico</t>
  </si>
  <si>
    <t>Formatore</t>
  </si>
  <si>
    <t>Percentuale di utilizzo raggiunta</t>
  </si>
  <si>
    <t>Consulenza</t>
  </si>
  <si>
    <t>Formazione</t>
  </si>
  <si>
    <t>Function Point per Sviluppo/Manutenzione evolutiva Software Ad Hoc</t>
  </si>
  <si>
    <t>Canone mensile di Manutenzione correttiva per singolo Function Point di software ad hoc affidato</t>
  </si>
  <si>
    <t>Manutenzione correttiva sw ad hoc</t>
  </si>
  <si>
    <t>Man. correttiva sul globale delle parametrizzazioni e personalizzazioni</t>
  </si>
  <si>
    <t>Percentuale di utilizzo (mix) offerto</t>
  </si>
  <si>
    <t>Gara a procedura aperta ai sensi del D.Lgs. 163/2006  e s.m.i., per l’affidamento di servizi per lo sviluppo, la manutenzione e l’assistenza del Sistema Informativo di Gestione Iniziative (SIGI) della Ragioneria Generale dello Stato su piattaforma COGNOS</t>
  </si>
  <si>
    <t>Canone mensile di Manutenzione correttiva sul globale delle parametrizzazioni e personalizzazioni del software commerciale</t>
  </si>
  <si>
    <t>Sviluppo/Manutenzione evolutiva Software Ad Hoc</t>
  </si>
  <si>
    <t>Capo Progetto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</si>
</sst>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* #,##0.000_-;\-* #,##0.000_-;_-* &quot;-&quot;??_-;_-@_-"/>
    <numFmt numFmtId="172" formatCode="_-* #,##0.0_-;\-* #,##0.0_-;_-* &quot;-&quot;??_-;_-@_-"/>
    <numFmt numFmtId="173" formatCode="_-* #,##0.000_-;\-* #,##0.000_-;_-* &quot;-&quot;?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0.0"/>
    <numFmt numFmtId="179" formatCode="0.000"/>
  </numFmts>
  <fonts count="19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18"/>
      <name val="Arial"/>
      <family val="2"/>
    </font>
    <font>
      <b/>
      <i/>
      <sz val="12"/>
      <color indexed="18"/>
      <name val="Arial"/>
      <family val="2"/>
    </font>
    <font>
      <b/>
      <sz val="11"/>
      <color indexed="18"/>
      <name val="Arial"/>
      <family val="2"/>
    </font>
    <font>
      <b/>
      <sz val="16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i/>
      <sz val="14"/>
      <color indexed="18"/>
      <name val="Arial"/>
      <family val="2"/>
    </font>
    <font>
      <sz val="10"/>
      <color indexed="18"/>
      <name val="Arial"/>
      <family val="2"/>
    </font>
    <font>
      <b/>
      <i/>
      <sz val="11"/>
      <color indexed="18"/>
      <name val="Arial"/>
      <family val="2"/>
    </font>
    <font>
      <sz val="10"/>
      <name val="Book Antiqua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18"/>
      </right>
      <top style="thin"/>
      <bottom style="thin">
        <color indexed="18"/>
      </bottom>
    </border>
    <border>
      <left style="thin">
        <color indexed="18"/>
      </left>
      <right style="thin"/>
      <top style="thin"/>
      <bottom style="thin">
        <color indexed="18"/>
      </bottom>
    </border>
    <border>
      <left style="thin"/>
      <right style="thin">
        <color indexed="18"/>
      </right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/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/>
      <bottom style="thin">
        <color indexed="18"/>
      </bottom>
    </border>
    <border>
      <left style="thin"/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/>
      <top style="thin">
        <color indexed="18"/>
      </top>
      <bottom style="thin"/>
    </border>
    <border>
      <left style="thin"/>
      <right style="thin">
        <color indexed="1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18"/>
      </top>
      <bottom style="thin"/>
    </border>
    <border>
      <left>
        <color indexed="63"/>
      </left>
      <right style="thin">
        <color indexed="18"/>
      </right>
      <top style="thin"/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18"/>
      </right>
      <top>
        <color indexed="63"/>
      </top>
      <bottom>
        <color indexed="63"/>
      </bottom>
    </border>
    <border>
      <left style="thin"/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vertical="center" wrapText="1"/>
      <protection/>
    </xf>
    <xf numFmtId="0" fontId="13" fillId="2" borderId="0" xfId="0" applyFont="1" applyFill="1" applyAlignment="1" applyProtection="1">
      <alignment horizontal="center" vertical="center" wrapText="1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vertical="center" wrapText="1"/>
      <protection/>
    </xf>
    <xf numFmtId="0" fontId="8" fillId="2" borderId="3" xfId="0" applyFont="1" applyFill="1" applyBorder="1" applyAlignment="1" applyProtection="1">
      <alignment horizontal="center" vertical="center" wrapText="1"/>
      <protection/>
    </xf>
    <xf numFmtId="0" fontId="10" fillId="2" borderId="4" xfId="0" applyFont="1" applyFill="1" applyBorder="1" applyAlignment="1" applyProtection="1">
      <alignment horizontal="left" vertical="center" wrapText="1"/>
      <protection/>
    </xf>
    <xf numFmtId="0" fontId="10" fillId="2" borderId="5" xfId="0" applyFont="1" applyFill="1" applyBorder="1" applyAlignment="1" applyProtection="1">
      <alignment horizontal="center" vertical="center" wrapText="1"/>
      <protection/>
    </xf>
    <xf numFmtId="0" fontId="8" fillId="2" borderId="6" xfId="0" applyFont="1" applyFill="1" applyBorder="1" applyAlignment="1" applyProtection="1">
      <alignment horizontal="center" vertical="center" wrapText="1"/>
      <protection/>
    </xf>
    <xf numFmtId="0" fontId="8" fillId="2" borderId="7" xfId="0" applyFont="1" applyFill="1" applyBorder="1" applyAlignment="1" applyProtection="1">
      <alignment vertical="center" wrapText="1"/>
      <protection/>
    </xf>
    <xf numFmtId="0" fontId="10" fillId="2" borderId="8" xfId="0" applyFont="1" applyFill="1" applyBorder="1" applyAlignment="1" applyProtection="1">
      <alignment horizontal="center" vertical="center" wrapText="1"/>
      <protection/>
    </xf>
    <xf numFmtId="0" fontId="10" fillId="2" borderId="9" xfId="0" applyFont="1" applyFill="1" applyBorder="1" applyAlignment="1" applyProtection="1">
      <alignment horizontal="center" vertical="center" wrapText="1"/>
      <protection/>
    </xf>
    <xf numFmtId="0" fontId="17" fillId="2" borderId="0" xfId="0" applyFont="1" applyFill="1" applyBorder="1" applyAlignment="1">
      <alignment horizontal="center" wrapText="1"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4" fillId="2" borderId="0" xfId="0" applyFont="1" applyFill="1" applyAlignment="1" applyProtection="1">
      <alignment horizontal="center" vertical="center" wrapText="1"/>
      <protection/>
    </xf>
    <xf numFmtId="170" fontId="10" fillId="2" borderId="0" xfId="18" applyNumberFormat="1" applyFont="1" applyFill="1" applyBorder="1" applyAlignment="1" applyProtection="1">
      <alignment vertical="center" wrapText="1"/>
      <protection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0" xfId="0" applyFont="1" applyFill="1" applyAlignment="1" applyProtection="1">
      <alignment vertical="center" wrapText="1"/>
      <protection/>
    </xf>
    <xf numFmtId="0" fontId="2" fillId="2" borderId="0" xfId="0" applyFont="1" applyFill="1" applyAlignment="1">
      <alignment vertical="center" wrapText="1"/>
    </xf>
    <xf numFmtId="0" fontId="13" fillId="2" borderId="0" xfId="0" applyFont="1" applyFill="1" applyAlignment="1" applyProtection="1">
      <alignment vertical="center" wrapText="1"/>
      <protection/>
    </xf>
    <xf numFmtId="0" fontId="3" fillId="2" borderId="0" xfId="0" applyFont="1" applyFill="1" applyAlignment="1">
      <alignment vertical="center" wrapText="1"/>
    </xf>
    <xf numFmtId="0" fontId="10" fillId="2" borderId="0" xfId="0" applyFont="1" applyFill="1" applyAlignment="1" applyProtection="1">
      <alignment horizontal="left" vertical="center" wrapText="1"/>
      <protection/>
    </xf>
    <xf numFmtId="0" fontId="8" fillId="2" borderId="11" xfId="0" applyFont="1" applyFill="1" applyBorder="1" applyAlignment="1" applyProtection="1">
      <alignment horizontal="center" vertical="center" wrapText="1"/>
      <protection/>
    </xf>
    <xf numFmtId="7" fontId="10" fillId="0" borderId="9" xfId="18" applyNumberFormat="1" applyFont="1" applyFill="1" applyBorder="1" applyAlignment="1" applyProtection="1">
      <alignment vertical="center" wrapText="1"/>
      <protection locked="0"/>
    </xf>
    <xf numFmtId="7" fontId="10" fillId="0" borderId="12" xfId="18" applyNumberFormat="1" applyFont="1" applyFill="1" applyBorder="1" applyAlignment="1" applyProtection="1">
      <alignment vertical="center" wrapText="1"/>
      <protection locked="0"/>
    </xf>
    <xf numFmtId="0" fontId="10" fillId="2" borderId="0" xfId="0" applyFont="1" applyFill="1" applyAlignment="1" applyProtection="1">
      <alignment vertical="center" wrapText="1"/>
      <protection/>
    </xf>
    <xf numFmtId="0" fontId="10" fillId="2" borderId="1" xfId="0" applyFont="1" applyFill="1" applyBorder="1" applyAlignment="1" applyProtection="1">
      <alignment vertical="center" wrapText="1"/>
      <protection/>
    </xf>
    <xf numFmtId="0" fontId="2" fillId="2" borderId="0" xfId="0" applyFont="1" applyFill="1" applyAlignment="1" applyProtection="1">
      <alignment vertical="center" wrapText="1"/>
      <protection/>
    </xf>
    <xf numFmtId="170" fontId="10" fillId="2" borderId="1" xfId="18" applyNumberFormat="1" applyFont="1" applyFill="1" applyBorder="1" applyAlignment="1" applyProtection="1">
      <alignment vertical="center" wrapText="1"/>
      <protection/>
    </xf>
    <xf numFmtId="7" fontId="10" fillId="3" borderId="1" xfId="0" applyNumberFormat="1" applyFont="1" applyFill="1" applyBorder="1" applyAlignment="1" applyProtection="1">
      <alignment vertical="center" wrapText="1"/>
      <protection hidden="1"/>
    </xf>
    <xf numFmtId="0" fontId="10" fillId="2" borderId="13" xfId="0" applyFont="1" applyFill="1" applyBorder="1" applyAlignment="1" applyProtection="1">
      <alignment vertical="center" wrapText="1"/>
      <protection/>
    </xf>
    <xf numFmtId="170" fontId="10" fillId="2" borderId="2" xfId="18" applyNumberFormat="1" applyFont="1" applyFill="1" applyBorder="1" applyAlignment="1" applyProtection="1">
      <alignment vertical="center" wrapText="1"/>
      <protection/>
    </xf>
    <xf numFmtId="7" fontId="10" fillId="3" borderId="9" xfId="0" applyNumberFormat="1" applyFont="1" applyFill="1" applyBorder="1" applyAlignment="1" applyProtection="1">
      <alignment vertical="center" wrapText="1"/>
      <protection hidden="1"/>
    </xf>
    <xf numFmtId="7" fontId="8" fillId="2" borderId="0" xfId="0" applyNumberFormat="1" applyFont="1" applyFill="1" applyAlignment="1" applyProtection="1">
      <alignment vertical="center" wrapText="1"/>
      <protection/>
    </xf>
    <xf numFmtId="0" fontId="8" fillId="2" borderId="2" xfId="0" applyFont="1" applyFill="1" applyBorder="1" applyAlignment="1" applyProtection="1">
      <alignment vertical="center" wrapText="1"/>
      <protection/>
    </xf>
    <xf numFmtId="0" fontId="16" fillId="2" borderId="14" xfId="0" applyFont="1" applyFill="1" applyBorder="1" applyAlignment="1" applyProtection="1">
      <alignment vertical="center" wrapText="1"/>
      <protection/>
    </xf>
    <xf numFmtId="10" fontId="10" fillId="3" borderId="15" xfId="18" applyNumberFormat="1" applyFont="1" applyFill="1" applyBorder="1" applyAlignment="1" applyProtection="1">
      <alignment vertical="center" wrapText="1"/>
      <protection/>
    </xf>
    <xf numFmtId="7" fontId="8" fillId="2" borderId="0" xfId="0" applyNumberFormat="1" applyFont="1" applyFill="1" applyAlignment="1" applyProtection="1">
      <alignment vertical="center" wrapText="1"/>
      <protection hidden="1"/>
    </xf>
    <xf numFmtId="7" fontId="10" fillId="2" borderId="1" xfId="0" applyNumberFormat="1" applyFont="1" applyFill="1" applyBorder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vertical="center" wrapText="1"/>
      <protection/>
    </xf>
    <xf numFmtId="0" fontId="9" fillId="2" borderId="0" xfId="0" applyFont="1" applyFill="1" applyAlignment="1" applyProtection="1">
      <alignment vertical="center" wrapText="1"/>
      <protection/>
    </xf>
    <xf numFmtId="0" fontId="3" fillId="2" borderId="0" xfId="0" applyFont="1" applyFill="1" applyAlignment="1" applyProtection="1">
      <alignment vertical="center" wrapText="1"/>
      <protection/>
    </xf>
    <xf numFmtId="0" fontId="10" fillId="2" borderId="8" xfId="0" applyFont="1" applyFill="1" applyBorder="1" applyAlignment="1" applyProtection="1">
      <alignment vertical="center" wrapText="1"/>
      <protection/>
    </xf>
    <xf numFmtId="170" fontId="10" fillId="2" borderId="16" xfId="18" applyNumberFormat="1" applyFont="1" applyFill="1" applyBorder="1" applyAlignment="1" applyProtection="1">
      <alignment vertical="center" wrapText="1"/>
      <protection/>
    </xf>
    <xf numFmtId="7" fontId="10" fillId="3" borderId="5" xfId="0" applyNumberFormat="1" applyFont="1" applyFill="1" applyBorder="1" applyAlignment="1" applyProtection="1">
      <alignment vertical="center" wrapText="1"/>
      <protection hidden="1"/>
    </xf>
    <xf numFmtId="10" fontId="8" fillId="2" borderId="9" xfId="18" applyNumberFormat="1" applyFont="1" applyFill="1" applyBorder="1" applyAlignment="1" applyProtection="1">
      <alignment vertical="center" wrapText="1"/>
      <protection/>
    </xf>
    <xf numFmtId="0" fontId="8" fillId="2" borderId="17" xfId="0" applyFont="1" applyFill="1" applyBorder="1" applyAlignment="1" applyProtection="1">
      <alignment vertical="center" wrapText="1"/>
      <protection/>
    </xf>
    <xf numFmtId="10" fontId="8" fillId="2" borderId="12" xfId="18" applyNumberFormat="1" applyFont="1" applyFill="1" applyBorder="1" applyAlignment="1" applyProtection="1">
      <alignment vertical="center" wrapText="1"/>
      <protection/>
    </xf>
    <xf numFmtId="10" fontId="8" fillId="2" borderId="0" xfId="18" applyNumberFormat="1" applyFont="1" applyFill="1" applyBorder="1" applyAlignment="1" applyProtection="1">
      <alignment vertical="center" wrapText="1"/>
      <protection/>
    </xf>
    <xf numFmtId="7" fontId="8" fillId="2" borderId="0" xfId="0" applyNumberFormat="1" applyFont="1" applyFill="1" applyBorder="1" applyAlignment="1" applyProtection="1">
      <alignment vertical="center" wrapText="1"/>
      <protection/>
    </xf>
    <xf numFmtId="10" fontId="8" fillId="2" borderId="1" xfId="18" applyNumberFormat="1" applyFont="1" applyFill="1" applyBorder="1" applyAlignment="1" applyProtection="1">
      <alignment vertical="center" wrapText="1"/>
      <protection/>
    </xf>
    <xf numFmtId="43" fontId="10" fillId="2" borderId="0" xfId="0" applyNumberFormat="1" applyFont="1" applyFill="1" applyBorder="1" applyAlignment="1" applyProtection="1">
      <alignment vertical="center" wrapText="1"/>
      <protection/>
    </xf>
    <xf numFmtId="0" fontId="12" fillId="2" borderId="0" xfId="0" applyFont="1" applyFill="1" applyAlignment="1" applyProtection="1">
      <alignment vertical="center" wrapText="1"/>
      <protection/>
    </xf>
    <xf numFmtId="0" fontId="10" fillId="2" borderId="18" xfId="0" applyFont="1" applyFill="1" applyBorder="1" applyAlignment="1" applyProtection="1">
      <alignment vertical="center" wrapText="1"/>
      <protection/>
    </xf>
    <xf numFmtId="7" fontId="13" fillId="4" borderId="1" xfId="0" applyNumberFormat="1" applyFont="1" applyFill="1" applyBorder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 wrapText="1"/>
      <protection/>
    </xf>
    <xf numFmtId="0" fontId="1" fillId="2" borderId="0" xfId="0" applyFont="1" applyFill="1" applyAlignment="1">
      <alignment vertical="center" wrapText="1"/>
    </xf>
    <xf numFmtId="0" fontId="13" fillId="2" borderId="0" xfId="0" applyFont="1" applyFill="1" applyBorder="1" applyAlignment="1" applyProtection="1">
      <alignment horizontal="right" vertical="center" wrapText="1"/>
      <protection/>
    </xf>
    <xf numFmtId="7" fontId="13" fillId="2" borderId="19" xfId="0" applyNumberFormat="1" applyFont="1" applyFill="1" applyBorder="1" applyAlignment="1" applyProtection="1">
      <alignment vertical="center" wrapText="1"/>
      <protection/>
    </xf>
    <xf numFmtId="43" fontId="8" fillId="2" borderId="0" xfId="0" applyNumberFormat="1" applyFont="1" applyFill="1" applyAlignment="1" applyProtection="1">
      <alignment vertical="center" wrapText="1"/>
      <protection/>
    </xf>
    <xf numFmtId="0" fontId="8" fillId="2" borderId="1" xfId="0" applyFont="1" applyFill="1" applyBorder="1" applyAlignment="1" applyProtection="1">
      <alignment vertical="center" wrapText="1"/>
      <protection hidden="1"/>
    </xf>
    <xf numFmtId="10" fontId="10" fillId="5" borderId="9" xfId="18" applyNumberFormat="1" applyFont="1" applyFill="1" applyBorder="1" applyAlignment="1" applyProtection="1">
      <alignment vertical="center" wrapText="1"/>
      <protection locked="0"/>
    </xf>
    <xf numFmtId="0" fontId="8" fillId="2" borderId="20" xfId="0" applyFont="1" applyFill="1" applyBorder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8" fillId="2" borderId="11" xfId="0" applyFont="1" applyFill="1" applyBorder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wrapText="1"/>
      <protection/>
    </xf>
    <xf numFmtId="0" fontId="15" fillId="0" borderId="23" xfId="0" applyFont="1" applyBorder="1" applyAlignment="1" applyProtection="1">
      <alignment wrapText="1"/>
      <protection/>
    </xf>
    <xf numFmtId="0" fontId="14" fillId="2" borderId="0" xfId="0" applyFont="1" applyFill="1" applyAlignment="1" applyProtection="1">
      <alignment horizontal="center" vertical="center" wrapText="1"/>
      <protection/>
    </xf>
    <xf numFmtId="0" fontId="13" fillId="2" borderId="24" xfId="0" applyFont="1" applyFill="1" applyBorder="1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65</xdr:row>
      <xdr:rowOff>0</xdr:rowOff>
    </xdr:from>
    <xdr:to>
      <xdr:col>1</xdr:col>
      <xdr:colOff>1057275</xdr:colOff>
      <xdr:row>68</xdr:row>
      <xdr:rowOff>114300</xdr:rowOff>
    </xdr:to>
    <xdr:sp>
      <xdr:nvSpPr>
        <xdr:cNvPr id="1" name="Rectangle 66" descr="zxccd"/>
        <xdr:cNvSpPr>
          <a:spLocks/>
        </xdr:cNvSpPr>
      </xdr:nvSpPr>
      <xdr:spPr>
        <a:xfrm>
          <a:off x="28575" y="21316950"/>
          <a:ext cx="35433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75" zoomScaleNormal="75" workbookViewId="0" topLeftCell="A1">
      <selection activeCell="C6" sqref="C6"/>
    </sheetView>
  </sheetViews>
  <sheetFormatPr defaultColWidth="9.140625" defaultRowHeight="12.75"/>
  <cols>
    <col min="1" max="1" width="37.7109375" style="19" customWidth="1"/>
    <col min="2" max="2" width="44.00390625" style="19" customWidth="1"/>
    <col min="3" max="3" width="23.8515625" style="19" customWidth="1"/>
    <col min="4" max="4" width="46.00390625" style="19" customWidth="1"/>
    <col min="5" max="5" width="10.140625" style="19" customWidth="1"/>
    <col min="6" max="6" width="3.00390625" style="19" customWidth="1"/>
    <col min="7" max="7" width="7.421875" style="19" customWidth="1"/>
    <col min="8" max="8" width="8.140625" style="20" customWidth="1"/>
    <col min="9" max="9" width="9.140625" style="20" hidden="1" customWidth="1"/>
    <col min="10" max="10" width="0.42578125" style="20" customWidth="1"/>
    <col min="11" max="11" width="2.421875" style="20" customWidth="1"/>
    <col min="12" max="16384" width="9.140625" style="20" customWidth="1"/>
  </cols>
  <sheetData>
    <row r="1" spans="2:7" ht="73.5" customHeight="1">
      <c r="B1" s="70" t="s">
        <v>37</v>
      </c>
      <c r="C1" s="70"/>
      <c r="D1" s="70"/>
      <c r="E1" s="16"/>
      <c r="F1" s="16"/>
      <c r="G1" s="16"/>
    </row>
    <row r="2" spans="1:7" s="22" customFormat="1" ht="24" customHeight="1">
      <c r="A2" s="21" t="s">
        <v>20</v>
      </c>
      <c r="B2" s="3"/>
      <c r="C2" s="3"/>
      <c r="D2" s="3"/>
      <c r="E2" s="3"/>
      <c r="F2" s="3"/>
      <c r="G2" s="3"/>
    </row>
    <row r="3" spans="1:4" ht="27" customHeight="1">
      <c r="A3" s="8" t="s">
        <v>2</v>
      </c>
      <c r="B3" s="15" t="s">
        <v>9</v>
      </c>
      <c r="C3" s="9" t="s">
        <v>23</v>
      </c>
      <c r="D3" s="23" t="s">
        <v>0</v>
      </c>
    </row>
    <row r="4" spans="1:4" ht="33" customHeight="1">
      <c r="A4" s="66" t="s">
        <v>3</v>
      </c>
      <c r="B4" s="62" t="s">
        <v>40</v>
      </c>
      <c r="C4" s="25"/>
      <c r="D4" s="18" t="str">
        <f>IF(TYPE(C4)=1,IF(OR(ROUNDDOWN(C4,2)&lt;&gt;C4,C4&lt;=0)," Immettere un valore numerico positivo con al massimo due decimali"," "),"ERRORE: Immettere un valore numerico positivo con al massimo due decimali")</f>
        <v> Immettere un valore numerico positivo con al massimo due decimali</v>
      </c>
    </row>
    <row r="5" spans="1:4" ht="33" customHeight="1">
      <c r="A5" s="67"/>
      <c r="B5" s="2" t="s">
        <v>26</v>
      </c>
      <c r="C5" s="25"/>
      <c r="D5" s="18" t="str">
        <f aca="true" t="shared" si="0" ref="D5:D12">IF(TYPE(C5)=1,IF(OR(ROUNDDOWN(C5,2)&lt;&gt;C5,C5&lt;=0)," Immettere un valore numerico positivo con al massimo due decimali"," "),"ERRORE: Immettere un valore numerico positivo con al massimo due decimali")</f>
        <v> Immettere un valore numerico positivo con al massimo due decimali</v>
      </c>
    </row>
    <row r="6" spans="1:4" ht="33" customHeight="1">
      <c r="A6" s="68"/>
      <c r="B6" s="2" t="s">
        <v>1</v>
      </c>
      <c r="C6" s="25"/>
      <c r="D6" s="18" t="str">
        <f t="shared" si="0"/>
        <v> Immettere un valore numerico positivo con al massimo due decimali</v>
      </c>
    </row>
    <row r="7" spans="1:4" ht="33" customHeight="1">
      <c r="A7" s="68"/>
      <c r="B7" s="2" t="s">
        <v>4</v>
      </c>
      <c r="C7" s="25"/>
      <c r="D7" s="18" t="str">
        <f t="shared" si="0"/>
        <v> Immettere un valore numerico positivo con al massimo due decimali</v>
      </c>
    </row>
    <row r="8" spans="1:4" ht="33" customHeight="1">
      <c r="A8" s="68"/>
      <c r="B8" s="2" t="s">
        <v>27</v>
      </c>
      <c r="C8" s="25"/>
      <c r="D8" s="18" t="str">
        <f t="shared" si="0"/>
        <v> Immettere un valore numerico positivo con al massimo due decimali</v>
      </c>
    </row>
    <row r="9" spans="1:4" ht="33" customHeight="1">
      <c r="A9" s="69"/>
      <c r="B9" s="2" t="s">
        <v>28</v>
      </c>
      <c r="C9" s="25"/>
      <c r="D9" s="18" t="str">
        <f t="shared" si="0"/>
        <v> Immettere un valore numerico positivo con al massimo due decimali</v>
      </c>
    </row>
    <row r="10" spans="1:4" ht="33" customHeight="1">
      <c r="A10" s="24" t="s">
        <v>21</v>
      </c>
      <c r="B10" s="2" t="s">
        <v>32</v>
      </c>
      <c r="C10" s="25"/>
      <c r="D10" s="18" t="str">
        <f t="shared" si="0"/>
        <v> Immettere un valore numerico positivo con al massimo due decimali</v>
      </c>
    </row>
    <row r="11" spans="1:4" ht="42" customHeight="1">
      <c r="A11" s="10" t="s">
        <v>22</v>
      </c>
      <c r="B11" s="11" t="s">
        <v>33</v>
      </c>
      <c r="C11" s="26"/>
      <c r="D11" s="18" t="str">
        <f t="shared" si="0"/>
        <v> Immettere un valore numerico positivo con al massimo due decimali</v>
      </c>
    </row>
    <row r="12" spans="1:4" ht="48" customHeight="1">
      <c r="A12" s="10" t="s">
        <v>22</v>
      </c>
      <c r="B12" s="11" t="s">
        <v>38</v>
      </c>
      <c r="C12" s="26"/>
      <c r="D12" s="18" t="str">
        <f t="shared" si="0"/>
        <v> Immettere un valore numerico positivo con al massimo due decimali</v>
      </c>
    </row>
    <row r="13" spans="1:4" ht="12" customHeight="1">
      <c r="A13" s="6"/>
      <c r="B13" s="6"/>
      <c r="C13" s="6"/>
      <c r="D13" s="18"/>
    </row>
    <row r="14" spans="1:7" s="22" customFormat="1" ht="45" customHeight="1">
      <c r="A14" s="71" t="s">
        <v>16</v>
      </c>
      <c r="B14" s="71"/>
      <c r="C14" s="71"/>
      <c r="D14" s="27"/>
      <c r="E14" s="27"/>
      <c r="F14" s="27"/>
      <c r="G14" s="27"/>
    </row>
    <row r="15" spans="1:7" ht="24.75" customHeight="1">
      <c r="A15" s="28" t="s">
        <v>5</v>
      </c>
      <c r="B15" s="1" t="s">
        <v>14</v>
      </c>
      <c r="C15" s="1" t="s">
        <v>10</v>
      </c>
      <c r="F15" s="29"/>
      <c r="G15" s="29"/>
    </row>
    <row r="16" spans="1:7" ht="48" customHeight="1">
      <c r="A16" s="2" t="s">
        <v>39</v>
      </c>
      <c r="B16" s="30">
        <v>5050</v>
      </c>
      <c r="C16" s="31">
        <f>IF(OR(TYPE(C10)&gt;1,C10&lt;0)," ",ROUND((C10*B16),2))</f>
        <v>0</v>
      </c>
      <c r="D16" s="18"/>
      <c r="F16" s="29"/>
      <c r="G16" s="29"/>
    </row>
    <row r="17" spans="1:7" ht="17.25" customHeight="1">
      <c r="A17" s="6"/>
      <c r="B17" s="17"/>
      <c r="C17" s="18"/>
      <c r="D17" s="18"/>
      <c r="F17" s="29"/>
      <c r="G17" s="29"/>
    </row>
    <row r="18" spans="1:7" ht="24.75" customHeight="1">
      <c r="A18" s="32" t="s">
        <v>5</v>
      </c>
      <c r="B18" s="15" t="s">
        <v>12</v>
      </c>
      <c r="C18" s="9" t="s">
        <v>17</v>
      </c>
      <c r="F18" s="29"/>
      <c r="G18" s="29"/>
    </row>
    <row r="19" spans="1:7" ht="15.75" customHeight="1">
      <c r="A19" s="64" t="s">
        <v>25</v>
      </c>
      <c r="B19" s="33">
        <v>4030</v>
      </c>
      <c r="C19" s="34">
        <f>IF(OR(TYPE(C4)&gt;1,C4&lt;0,TYPE(C5)&gt;1,C5&lt;0,TYPE(C6)&gt;1,C6&lt;0,TYPE(C7)&gt;1,C7&lt;0,TYPE(C8)&gt;1,C8&lt;0)," ",ROUND((C4*C21+C5*C22+C6*C23+C7*C24+C8*C25)*B19,2))</f>
        <v>0</v>
      </c>
      <c r="D19" s="18"/>
      <c r="E19" s="35"/>
      <c r="F19" s="29"/>
      <c r="G19" s="29"/>
    </row>
    <row r="20" spans="1:7" ht="45" customHeight="1">
      <c r="A20" s="65"/>
      <c r="B20" s="4" t="s">
        <v>9</v>
      </c>
      <c r="C20" s="13" t="s">
        <v>36</v>
      </c>
      <c r="F20" s="29"/>
      <c r="G20" s="29"/>
    </row>
    <row r="21" spans="1:7" ht="33" customHeight="1">
      <c r="A21" s="65"/>
      <c r="B21" s="36" t="s">
        <v>19</v>
      </c>
      <c r="C21" s="63"/>
      <c r="D21" s="18" t="str">
        <f>IF(TYPE(C21)=1,IF(OR(ROUNDDOWN(C21,2)&lt;&gt;C21,C21&lt;0.05,C21&gt;0.1),"ERRORE:Immettere un valore numerico percentuale, compreso tra 5% e 10%","E' stato immesso il valore "&amp;C21*100&amp;"%: non si rilevano errori"))</f>
        <v>ERRORE:Immettere un valore numerico percentuale, compreso tra 5% e 10%</v>
      </c>
      <c r="F21" s="29"/>
      <c r="G21" s="29"/>
    </row>
    <row r="22" spans="1:7" ht="33" customHeight="1">
      <c r="A22" s="65"/>
      <c r="B22" s="36" t="s">
        <v>26</v>
      </c>
      <c r="C22" s="63"/>
      <c r="D22" s="18" t="str">
        <f>IF(TYPE(C22)=1,IF(OR(ROUNDDOWN(C22,2)&lt;&gt;C22,C22&lt;0.05,C22&gt;0.2),"ERRORE:Immettere un valore numerico percentuale, compreso tra 5% e 20%","E' stato immesso il valore "&amp;C22*100&amp;"%: non si rilevano errori"))</f>
        <v>ERRORE:Immettere un valore numerico percentuale, compreso tra 5% e 20%</v>
      </c>
      <c r="F22" s="29"/>
      <c r="G22" s="29"/>
    </row>
    <row r="23" spans="1:7" ht="33" customHeight="1">
      <c r="A23" s="65"/>
      <c r="B23" s="36" t="s">
        <v>1</v>
      </c>
      <c r="C23" s="63"/>
      <c r="D23" s="18" t="str">
        <f>IF(TYPE(C23)=1,IF(OR(ROUNDDOWN(C23,2)&lt;&gt;C23,C23&lt;0.1,C23&gt;0.3),"ERRORE:Immettere un valore numerico percentuale, compreso tra 10% e 30%","E' stato immesso il valore "&amp;C23*100&amp;"%: non si rilevano errori"))</f>
        <v>ERRORE:Immettere un valore numerico percentuale, compreso tra 10% e 30%</v>
      </c>
      <c r="F23" s="29"/>
      <c r="G23" s="29"/>
    </row>
    <row r="24" spans="1:7" ht="33" customHeight="1">
      <c r="A24" s="65"/>
      <c r="B24" s="36" t="s">
        <v>4</v>
      </c>
      <c r="C24" s="63"/>
      <c r="D24" s="18" t="str">
        <f>IF(TYPE(C24)=1,IF(OR(ROUNDDOWN(C24,2)&lt;&gt;C24,C24&lt;0.25,C24&gt;0.4),"ERRORE:Immettere un valore numerico percentuale, compreso tra 25% e 40%","E' stato immesso il valore "&amp;C24*100&amp;"%: non si rilevano errori"))</f>
        <v>ERRORE:Immettere un valore numerico percentuale, compreso tra 25% e 40%</v>
      </c>
      <c r="F24" s="29"/>
      <c r="G24" s="29"/>
    </row>
    <row r="25" spans="1:7" ht="33" customHeight="1">
      <c r="A25" s="65"/>
      <c r="B25" s="36" t="s">
        <v>27</v>
      </c>
      <c r="C25" s="63"/>
      <c r="D25" s="18" t="str">
        <f>IF(TYPE(C25)=1,IF(OR(ROUNDDOWN(C25,2)&lt;&gt;C25,C25&lt;0.1,C25&gt;0.25),"ERRORE:Immettere un valore numerico percentuale, compreso tra 10% e 25%","E' stato immesso il valore "&amp;C25*100&amp;"%: non si rilevano errori"))</f>
        <v>ERRORE:Immettere un valore numerico percentuale, compreso tra 10% e 25%</v>
      </c>
      <c r="F25" s="29"/>
      <c r="G25" s="29"/>
    </row>
    <row r="26" spans="1:7" ht="17.25" customHeight="1">
      <c r="A26" s="7"/>
      <c r="B26" s="37" t="s">
        <v>29</v>
      </c>
      <c r="C26" s="38">
        <f>SUM(C21:C25)</f>
        <v>0</v>
      </c>
      <c r="D26" s="18" t="str">
        <f>IF(C26=" "," ",IF(C26&lt;&gt;0,IF(C26&lt;&gt;1,IF(C26&lt;1,"ERRORE: Non è stato ancora raggiunto il 100%","ERRORE: E' stata superata la soglia del 100%"),"Raggiunto il 100%")," "))</f>
        <v> </v>
      </c>
      <c r="F26" s="29"/>
      <c r="G26" s="29"/>
    </row>
    <row r="27" spans="1:7" ht="14.25" customHeight="1">
      <c r="A27" s="6"/>
      <c r="B27" s="17"/>
      <c r="C27" s="18"/>
      <c r="D27" s="18"/>
      <c r="F27" s="29"/>
      <c r="G27" s="29"/>
    </row>
    <row r="28" spans="1:7" ht="30" customHeight="1">
      <c r="A28" s="28" t="s">
        <v>5</v>
      </c>
      <c r="B28" s="1" t="s">
        <v>24</v>
      </c>
      <c r="C28" s="1" t="s">
        <v>17</v>
      </c>
      <c r="E28" s="18"/>
      <c r="F28" s="29"/>
      <c r="G28" s="29"/>
    </row>
    <row r="29" spans="1:7" ht="30" customHeight="1">
      <c r="A29" s="2" t="s">
        <v>34</v>
      </c>
      <c r="B29" s="30">
        <v>11000</v>
      </c>
      <c r="C29" s="31">
        <f>IF(OR(TYPE(C11)&gt;1,C11&lt;0)," ",ROUND((C11*B29*12),2))</f>
        <v>0</v>
      </c>
      <c r="E29" s="39"/>
      <c r="F29" s="29"/>
      <c r="G29" s="29"/>
    </row>
    <row r="30" spans="1:7" ht="18.75" customHeight="1">
      <c r="A30" s="2"/>
      <c r="B30" s="30"/>
      <c r="C30" s="40"/>
      <c r="E30" s="39"/>
      <c r="F30" s="29"/>
      <c r="G30" s="29"/>
    </row>
    <row r="31" spans="1:7" ht="20.25">
      <c r="A31" s="28" t="s">
        <v>5</v>
      </c>
      <c r="B31" s="1" t="s">
        <v>13</v>
      </c>
      <c r="C31" s="1" t="s">
        <v>17</v>
      </c>
      <c r="D31" s="41"/>
      <c r="F31" s="29"/>
      <c r="G31" s="29"/>
    </row>
    <row r="32" spans="1:7" ht="45" customHeight="1">
      <c r="A32" s="2" t="s">
        <v>35</v>
      </c>
      <c r="B32" s="30">
        <v>36</v>
      </c>
      <c r="C32" s="31">
        <f>IF(OR(TYPE(C12)&gt;1,C12&lt;0)," ",ROUND((C12*B32),2))</f>
        <v>0</v>
      </c>
      <c r="D32" s="18"/>
      <c r="E32" s="39"/>
      <c r="F32" s="29"/>
      <c r="G32" s="29"/>
    </row>
    <row r="33" spans="1:7" s="22" customFormat="1" ht="18" customHeight="1">
      <c r="A33" s="42"/>
      <c r="B33" s="27"/>
      <c r="C33" s="27"/>
      <c r="D33" s="27"/>
      <c r="E33" s="27"/>
      <c r="F33" s="43"/>
      <c r="G33" s="43"/>
    </row>
    <row r="34" spans="1:7" ht="24.75" customHeight="1">
      <c r="A34" s="44" t="s">
        <v>5</v>
      </c>
      <c r="B34" s="12" t="s">
        <v>12</v>
      </c>
      <c r="C34" s="12" t="s">
        <v>17</v>
      </c>
      <c r="F34" s="29"/>
      <c r="G34" s="29"/>
    </row>
    <row r="35" spans="1:7" ht="15.75" customHeight="1">
      <c r="A35" s="64" t="s">
        <v>15</v>
      </c>
      <c r="B35" s="45">
        <v>2160</v>
      </c>
      <c r="C35" s="46">
        <f>IF(OR(TYPE(C5)&gt;1,C5&lt;0,TYPE(C5)&gt;1,C5&lt;0,TYPE(C6)&gt;1,C6&lt;0,TYPE(C7)&gt;1,C7&lt;0)," ",ROUND((C5*C37+C6*C38+C7*C39)*B35,2))</f>
        <v>0</v>
      </c>
      <c r="D35" s="18"/>
      <c r="E35" s="35"/>
      <c r="F35" s="29"/>
      <c r="G35" s="29"/>
    </row>
    <row r="36" spans="1:7" ht="45" customHeight="1">
      <c r="A36" s="65"/>
      <c r="B36" s="4" t="s">
        <v>9</v>
      </c>
      <c r="C36" s="13" t="s">
        <v>18</v>
      </c>
      <c r="F36" s="29"/>
      <c r="G36" s="29"/>
    </row>
    <row r="37" spans="1:7" ht="17.25" customHeight="1">
      <c r="A37" s="65"/>
      <c r="B37" s="36" t="s">
        <v>26</v>
      </c>
      <c r="C37" s="47">
        <v>0.25</v>
      </c>
      <c r="F37" s="29"/>
      <c r="G37" s="29"/>
    </row>
    <row r="38" spans="1:7" ht="17.25" customHeight="1">
      <c r="A38" s="65"/>
      <c r="B38" s="36" t="s">
        <v>1</v>
      </c>
      <c r="C38" s="47">
        <v>0.45</v>
      </c>
      <c r="F38" s="29"/>
      <c r="G38" s="29"/>
    </row>
    <row r="39" spans="1:7" ht="17.25" customHeight="1">
      <c r="A39" s="72"/>
      <c r="B39" s="48" t="s">
        <v>4</v>
      </c>
      <c r="C39" s="49">
        <v>0.3</v>
      </c>
      <c r="F39" s="29"/>
      <c r="G39" s="29"/>
    </row>
    <row r="40" s="19" customFormat="1" ht="10.5" customHeight="1"/>
    <row r="41" spans="1:7" ht="10.5" customHeight="1">
      <c r="A41" s="5"/>
      <c r="B41" s="6"/>
      <c r="C41" s="50"/>
      <c r="F41" s="29"/>
      <c r="G41" s="29"/>
    </row>
    <row r="42" spans="1:7" ht="22.5" customHeight="1">
      <c r="A42" s="44" t="s">
        <v>5</v>
      </c>
      <c r="B42" s="1" t="s">
        <v>12</v>
      </c>
      <c r="C42" s="1" t="s">
        <v>17</v>
      </c>
      <c r="F42" s="29"/>
      <c r="G42" s="29"/>
    </row>
    <row r="43" spans="1:7" ht="22.5" customHeight="1">
      <c r="A43" s="64" t="s">
        <v>6</v>
      </c>
      <c r="B43" s="30">
        <v>620</v>
      </c>
      <c r="C43" s="31">
        <f>IF(OR(TYPE(C6)&gt;1,C6&lt;0,TYPE(C7)&gt;1,C7&lt;0)," ",ROUND((C6*C45+C7*C46)*B43,2))</f>
        <v>0</v>
      </c>
      <c r="D43" s="18"/>
      <c r="E43" s="51"/>
      <c r="F43" s="29"/>
      <c r="G43" s="29"/>
    </row>
    <row r="44" spans="1:7" ht="48.75" customHeight="1">
      <c r="A44" s="65"/>
      <c r="B44" s="4" t="s">
        <v>9</v>
      </c>
      <c r="C44" s="1" t="s">
        <v>18</v>
      </c>
      <c r="E44" s="14"/>
      <c r="F44" s="29"/>
      <c r="G44" s="29"/>
    </row>
    <row r="45" spans="1:7" ht="18.75" customHeight="1">
      <c r="A45" s="65"/>
      <c r="B45" s="36" t="s">
        <v>1</v>
      </c>
      <c r="C45" s="52">
        <v>0.6</v>
      </c>
      <c r="E45" s="14"/>
      <c r="F45" s="29"/>
      <c r="G45" s="29"/>
    </row>
    <row r="46" spans="1:7" ht="18.75" customHeight="1">
      <c r="A46" s="72"/>
      <c r="B46" s="36" t="s">
        <v>4</v>
      </c>
      <c r="C46" s="52">
        <v>0.4</v>
      </c>
      <c r="E46" s="14"/>
      <c r="F46" s="29"/>
      <c r="G46" s="29"/>
    </row>
    <row r="47" spans="1:7" ht="15" customHeight="1">
      <c r="A47" s="5"/>
      <c r="B47" s="6"/>
      <c r="C47" s="50"/>
      <c r="F47" s="29"/>
      <c r="G47" s="29"/>
    </row>
    <row r="48" spans="1:7" ht="24.75" customHeight="1">
      <c r="A48" s="44" t="s">
        <v>5</v>
      </c>
      <c r="B48" s="1" t="s">
        <v>12</v>
      </c>
      <c r="C48" s="1" t="s">
        <v>17</v>
      </c>
      <c r="F48" s="29"/>
      <c r="G48" s="29"/>
    </row>
    <row r="49" spans="1:7" ht="18" customHeight="1">
      <c r="A49" s="64" t="s">
        <v>30</v>
      </c>
      <c r="B49" s="30">
        <v>1540</v>
      </c>
      <c r="C49" s="31">
        <f>IF(OR(TYPE(C5)&gt;1,C5&lt;0,TYPE(C8)&gt;1,C8&lt;0)," ",ROUND((C5*C51+C8*C52)*B49,2))</f>
        <v>0</v>
      </c>
      <c r="D49" s="18"/>
      <c r="E49" s="35"/>
      <c r="F49" s="29"/>
      <c r="G49" s="29"/>
    </row>
    <row r="50" spans="1:7" ht="45.75" customHeight="1">
      <c r="A50" s="65"/>
      <c r="B50" s="4" t="s">
        <v>9</v>
      </c>
      <c r="C50" s="1" t="s">
        <v>18</v>
      </c>
      <c r="F50" s="29"/>
      <c r="G50" s="29"/>
    </row>
    <row r="51" spans="1:7" ht="17.25" customHeight="1">
      <c r="A51" s="65"/>
      <c r="B51" s="36" t="s">
        <v>26</v>
      </c>
      <c r="C51" s="52">
        <v>0.85</v>
      </c>
      <c r="F51" s="29"/>
      <c r="G51" s="29"/>
    </row>
    <row r="52" spans="1:7" ht="17.25" customHeight="1">
      <c r="A52" s="72"/>
      <c r="B52" s="2" t="s">
        <v>27</v>
      </c>
      <c r="C52" s="52">
        <v>0.15</v>
      </c>
      <c r="F52" s="29"/>
      <c r="G52" s="29"/>
    </row>
    <row r="53" spans="1:7" ht="15" customHeight="1">
      <c r="A53" s="5"/>
      <c r="B53" s="6"/>
      <c r="C53" s="50"/>
      <c r="F53" s="29"/>
      <c r="G53" s="29"/>
    </row>
    <row r="54" spans="1:7" ht="25.5" customHeight="1">
      <c r="A54" s="44" t="s">
        <v>5</v>
      </c>
      <c r="B54" s="1" t="s">
        <v>12</v>
      </c>
      <c r="C54" s="1" t="s">
        <v>17</v>
      </c>
      <c r="F54" s="29"/>
      <c r="G54" s="29"/>
    </row>
    <row r="55" spans="1:7" ht="23.25" customHeight="1">
      <c r="A55" s="64" t="s">
        <v>31</v>
      </c>
      <c r="B55" s="30">
        <v>340</v>
      </c>
      <c r="C55" s="31">
        <f>IF(OR(TYPE(C9)&gt;1,C9&lt;0,TYPE(C5)&gt;1,C5&lt;0)," ",ROUND((C9*C57+C5*C58)*B55,2))</f>
        <v>0</v>
      </c>
      <c r="D55" s="18"/>
      <c r="E55" s="35"/>
      <c r="F55" s="29"/>
      <c r="G55" s="29"/>
    </row>
    <row r="56" spans="1:7" ht="41.25" customHeight="1">
      <c r="A56" s="65"/>
      <c r="B56" s="4" t="s">
        <v>9</v>
      </c>
      <c r="C56" s="1" t="s">
        <v>18</v>
      </c>
      <c r="F56" s="29"/>
      <c r="G56" s="29"/>
    </row>
    <row r="57" spans="1:7" ht="17.25" customHeight="1">
      <c r="A57" s="65"/>
      <c r="B57" s="2" t="s">
        <v>28</v>
      </c>
      <c r="C57" s="52">
        <v>0.9</v>
      </c>
      <c r="F57" s="29"/>
      <c r="G57" s="29"/>
    </row>
    <row r="58" spans="1:7" ht="17.25" customHeight="1">
      <c r="A58" s="72"/>
      <c r="B58" s="36" t="s">
        <v>26</v>
      </c>
      <c r="C58" s="52">
        <v>0.1</v>
      </c>
      <c r="F58" s="29"/>
      <c r="G58" s="29"/>
    </row>
    <row r="59" spans="1:7" ht="12" customHeight="1">
      <c r="A59" s="6"/>
      <c r="B59" s="17"/>
      <c r="C59" s="53"/>
      <c r="D59" s="41"/>
      <c r="F59" s="29"/>
      <c r="G59" s="29"/>
    </row>
    <row r="60" ht="5.25" customHeight="1"/>
    <row r="61" spans="1:7" s="58" customFormat="1" ht="16.5" customHeight="1">
      <c r="A61" s="54"/>
      <c r="B61" s="55" t="s">
        <v>11</v>
      </c>
      <c r="C61" s="56">
        <f>C16+C19+C29+C32+C35+C43+C49+C55</f>
        <v>0</v>
      </c>
      <c r="D61" s="21" t="str">
        <f>IF(C61&lt;&gt;" ",IF(C61&gt;C63,"Il valore supera la base d'asta"," ")," ")</f>
        <v> </v>
      </c>
      <c r="E61" s="21"/>
      <c r="F61" s="57"/>
      <c r="G61" s="57"/>
    </row>
    <row r="62" ht="5.25" customHeight="1" thickBot="1">
      <c r="G62" s="29"/>
    </row>
    <row r="63" spans="2:7" ht="16.5" thickBot="1">
      <c r="B63" s="59" t="s">
        <v>8</v>
      </c>
      <c r="C63" s="60">
        <v>5890000</v>
      </c>
      <c r="F63" s="29"/>
      <c r="G63" s="29"/>
    </row>
    <row r="64" ht="4.5" customHeight="1">
      <c r="G64" s="61"/>
    </row>
    <row r="65" ht="15">
      <c r="A65" s="27" t="s">
        <v>7</v>
      </c>
    </row>
    <row r="67" ht="14.25">
      <c r="G67" s="61"/>
    </row>
    <row r="68" ht="14.25">
      <c r="G68" s="61"/>
    </row>
    <row r="69" ht="14.25">
      <c r="G69" s="61"/>
    </row>
  </sheetData>
  <sheetProtection sheet="1" objects="1" scenarios="1" selectLockedCells="1"/>
  <mergeCells count="8">
    <mergeCell ref="A49:A52"/>
    <mergeCell ref="A55:A58"/>
    <mergeCell ref="A35:A39"/>
    <mergeCell ref="A43:A46"/>
    <mergeCell ref="A19:A25"/>
    <mergeCell ref="A4:A9"/>
    <mergeCell ref="B1:D1"/>
    <mergeCell ref="A14:C14"/>
  </mergeCells>
  <printOptions horizontalCentered="1" verticalCentered="1"/>
  <pageMargins left="0.11811023622047245" right="0.11811023622047245" top="0.11811023622047245" bottom="0.11811023622047245" header="0.1968503937007874" footer="0.1968503937007874"/>
  <pageSetup horizontalDpi="600" verticalDpi="600" orientation="portrait" paperSize="9" scale="50" r:id="rId5"/>
  <drawing r:id="rId4"/>
  <legacyDrawing r:id="rId3"/>
  <oleObjects>
    <oleObject progId="Paint.Picture" shapeId="558363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teresa.sibilio</cp:lastModifiedBy>
  <cp:lastPrinted>2006-12-18T11:43:33Z</cp:lastPrinted>
  <dcterms:created xsi:type="dcterms:W3CDTF">2005-02-20T09:05:24Z</dcterms:created>
  <dcterms:modified xsi:type="dcterms:W3CDTF">2007-06-19T18:39:04Z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-1776176091</vt:i4>
  </property>
  <property fmtid="{D5CDD505-2E9C-101B-9397-08002B2CF9AE}" pid="4" name="_EmailSubje">
    <vt:lpwstr>Gara  Acq.ne servizi sviluppo e manutenzione SIGI - Richiesta pubblicazione</vt:lpwstr>
  </property>
  <property fmtid="{D5CDD505-2E9C-101B-9397-08002B2CF9AE}" pid="5" name="_AuthorEma">
    <vt:lpwstr>alessandra.ferrara@tesoro.it</vt:lpwstr>
  </property>
  <property fmtid="{D5CDD505-2E9C-101B-9397-08002B2CF9AE}" pid="6" name="_AuthorEmailDisplayNa">
    <vt:lpwstr>Ferrara Alessandra</vt:lpwstr>
  </property>
  <property fmtid="{D5CDD505-2E9C-101B-9397-08002B2CF9AE}" pid="7" name="_PreviousAdHocReviewCycle">
    <vt:i4>-1703957329</vt:i4>
  </property>
</Properties>
</file>